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investice2\Documents\ZŠ Ústecká\Veřejná zakázka dle zákona\Reko sport. areálu 2025\"/>
    </mc:Choice>
  </mc:AlternateContent>
  <xr:revisionPtr revIDLastSave="0" documentId="8_{186B1396-CBE2-42F0-8FD0-DAE6FE5542EF}"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01 - ETAPA I" sheetId="2" r:id="rId2"/>
    <sheet name="02 - ETAPA II" sheetId="3" r:id="rId3"/>
    <sheet name="Pokyny pro vyplnění" sheetId="4" r:id="rId4"/>
  </sheets>
  <definedNames>
    <definedName name="_xlnm._FilterDatabase" localSheetId="1" hidden="1">'01 - ETAPA I'!$C$95:$K$338</definedName>
    <definedName name="_xlnm._FilterDatabase" localSheetId="2" hidden="1">'02 - ETAPA II'!$C$90:$K$342</definedName>
    <definedName name="_xlnm.Print_Titles" localSheetId="1">'01 - ETAPA I'!$95:$95</definedName>
    <definedName name="_xlnm.Print_Titles" localSheetId="2">'02 - ETAPA II'!$90:$90</definedName>
    <definedName name="_xlnm.Print_Titles" localSheetId="0">'Rekapitulace stavby'!$52:$52</definedName>
    <definedName name="_xlnm.Print_Area" localSheetId="1">'01 - ETAPA I'!$C$4:$J$39,'01 - ETAPA I'!$C$45:$J$77,'01 - ETAPA I'!$C$83:$K$338</definedName>
    <definedName name="_xlnm.Print_Area" localSheetId="2">'02 - ETAPA II'!$C$4:$J$39,'02 - ETAPA II'!$C$45:$J$72,'02 - ETAPA II'!$C$78:$K$342</definedName>
    <definedName name="_xlnm.Print_Area" localSheetId="3">'Pokyny pro vyplnění'!$B$2:$K$71,'Pokyny pro vyplnění'!$B$74:$K$118,'Pokyny pro vyplnění'!$B$121:$K$161,'Pokyny pro vyplnění'!$B$164:$K$219</definedName>
    <definedName name="_xlnm.Print_Area" localSheetId="0">'Rekapitulace stavby'!$D$4:$AO$36,'Rekapitulace stavby'!$C$42:$AQ$57</definedName>
  </definedNames>
  <calcPr calcId="191029"/>
</workbook>
</file>

<file path=xl/calcChain.xml><?xml version="1.0" encoding="utf-8"?>
<calcChain xmlns="http://schemas.openxmlformats.org/spreadsheetml/2006/main">
  <c r="J37" i="3" l="1"/>
  <c r="J36" i="3"/>
  <c r="AY56" i="1" s="1"/>
  <c r="J35" i="3"/>
  <c r="AX56" i="1"/>
  <c r="BI342" i="3"/>
  <c r="BH342" i="3"/>
  <c r="BG342" i="3"/>
  <c r="BF342" i="3"/>
  <c r="T342" i="3"/>
  <c r="T341" i="3"/>
  <c r="R342" i="3"/>
  <c r="R341" i="3"/>
  <c r="P342" i="3"/>
  <c r="P341" i="3"/>
  <c r="BI340" i="3"/>
  <c r="BH340" i="3"/>
  <c r="BG340" i="3"/>
  <c r="BF340" i="3"/>
  <c r="T340" i="3"/>
  <c r="R340" i="3"/>
  <c r="P340" i="3"/>
  <c r="BI339" i="3"/>
  <c r="BH339" i="3"/>
  <c r="BG339" i="3"/>
  <c r="BF339" i="3"/>
  <c r="T339" i="3"/>
  <c r="R339" i="3"/>
  <c r="P339" i="3"/>
  <c r="BI338" i="3"/>
  <c r="BH338" i="3"/>
  <c r="BG338" i="3"/>
  <c r="BF338" i="3"/>
  <c r="T338" i="3"/>
  <c r="R338" i="3"/>
  <c r="P338" i="3"/>
  <c r="BI336" i="3"/>
  <c r="BH336" i="3"/>
  <c r="BG336" i="3"/>
  <c r="BF336" i="3"/>
  <c r="T336" i="3"/>
  <c r="T335" i="3" s="1"/>
  <c r="R336" i="3"/>
  <c r="R335" i="3" s="1"/>
  <c r="P336" i="3"/>
  <c r="P335" i="3" s="1"/>
  <c r="BI333" i="3"/>
  <c r="BH333" i="3"/>
  <c r="BG333" i="3"/>
  <c r="BF333" i="3"/>
  <c r="T333" i="3"/>
  <c r="T332" i="3" s="1"/>
  <c r="R333" i="3"/>
  <c r="R332" i="3" s="1"/>
  <c r="P333" i="3"/>
  <c r="P332" i="3"/>
  <c r="BI329" i="3"/>
  <c r="BH329" i="3"/>
  <c r="BG329" i="3"/>
  <c r="BF329" i="3"/>
  <c r="T329" i="3"/>
  <c r="T328" i="3" s="1"/>
  <c r="R329" i="3"/>
  <c r="R328" i="3"/>
  <c r="P329" i="3"/>
  <c r="P328" i="3" s="1"/>
  <c r="BI327" i="3"/>
  <c r="BH327" i="3"/>
  <c r="BG327" i="3"/>
  <c r="BF327" i="3"/>
  <c r="T327" i="3"/>
  <c r="R327" i="3"/>
  <c r="P327" i="3"/>
  <c r="BI326" i="3"/>
  <c r="BH326" i="3"/>
  <c r="BG326" i="3"/>
  <c r="BF326" i="3"/>
  <c r="T326" i="3"/>
  <c r="R326" i="3"/>
  <c r="P326" i="3"/>
  <c r="BI325" i="3"/>
  <c r="BH325" i="3"/>
  <c r="BG325" i="3"/>
  <c r="BF325" i="3"/>
  <c r="T325" i="3"/>
  <c r="R325" i="3"/>
  <c r="P325" i="3"/>
  <c r="BI324" i="3"/>
  <c r="BH324" i="3"/>
  <c r="BG324" i="3"/>
  <c r="BF324" i="3"/>
  <c r="T324" i="3"/>
  <c r="R324" i="3"/>
  <c r="P324" i="3"/>
  <c r="BI323" i="3"/>
  <c r="BH323" i="3"/>
  <c r="BG323" i="3"/>
  <c r="BF323" i="3"/>
  <c r="T323" i="3"/>
  <c r="R323" i="3"/>
  <c r="P323" i="3"/>
  <c r="BI322" i="3"/>
  <c r="BH322" i="3"/>
  <c r="BG322" i="3"/>
  <c r="BF322" i="3"/>
  <c r="T322" i="3"/>
  <c r="R322" i="3"/>
  <c r="P322" i="3"/>
  <c r="BI321" i="3"/>
  <c r="BH321" i="3"/>
  <c r="BG321" i="3"/>
  <c r="BF321" i="3"/>
  <c r="T321" i="3"/>
  <c r="R321" i="3"/>
  <c r="P321" i="3"/>
  <c r="BI320" i="3"/>
  <c r="BH320" i="3"/>
  <c r="BG320" i="3"/>
  <c r="BF320" i="3"/>
  <c r="T320" i="3"/>
  <c r="R320" i="3"/>
  <c r="P320" i="3"/>
  <c r="BI319" i="3"/>
  <c r="BH319" i="3"/>
  <c r="BG319" i="3"/>
  <c r="BF319" i="3"/>
  <c r="T319" i="3"/>
  <c r="R319" i="3"/>
  <c r="P319" i="3"/>
  <c r="BI318" i="3"/>
  <c r="BH318" i="3"/>
  <c r="BG318" i="3"/>
  <c r="BF318" i="3"/>
  <c r="T318" i="3"/>
  <c r="R318" i="3"/>
  <c r="P318" i="3"/>
  <c r="BI317" i="3"/>
  <c r="BH317" i="3"/>
  <c r="BG317" i="3"/>
  <c r="BF317" i="3"/>
  <c r="T317" i="3"/>
  <c r="R317" i="3"/>
  <c r="P317" i="3"/>
  <c r="BI316" i="3"/>
  <c r="BH316" i="3"/>
  <c r="BG316" i="3"/>
  <c r="BF316" i="3"/>
  <c r="T316" i="3"/>
  <c r="R316" i="3"/>
  <c r="P316" i="3"/>
  <c r="BI315" i="3"/>
  <c r="BH315" i="3"/>
  <c r="BG315" i="3"/>
  <c r="BF315" i="3"/>
  <c r="T315" i="3"/>
  <c r="R315" i="3"/>
  <c r="P315" i="3"/>
  <c r="BI314" i="3"/>
  <c r="BH314" i="3"/>
  <c r="BG314" i="3"/>
  <c r="BF314" i="3"/>
  <c r="T314" i="3"/>
  <c r="R314" i="3"/>
  <c r="P314" i="3"/>
  <c r="BI313" i="3"/>
  <c r="BH313" i="3"/>
  <c r="BG313" i="3"/>
  <c r="BF313" i="3"/>
  <c r="T313" i="3"/>
  <c r="R313" i="3"/>
  <c r="P313" i="3"/>
  <c r="BI311" i="3"/>
  <c r="BH311" i="3"/>
  <c r="BG311" i="3"/>
  <c r="BF311" i="3"/>
  <c r="T311" i="3"/>
  <c r="R311" i="3"/>
  <c r="P311" i="3"/>
  <c r="BI309" i="3"/>
  <c r="BH309" i="3"/>
  <c r="BG309" i="3"/>
  <c r="BF309" i="3"/>
  <c r="T309" i="3"/>
  <c r="R309" i="3"/>
  <c r="P309" i="3"/>
  <c r="BI307" i="3"/>
  <c r="BH307" i="3"/>
  <c r="BG307" i="3"/>
  <c r="BF307" i="3"/>
  <c r="T307" i="3"/>
  <c r="R307" i="3"/>
  <c r="P307" i="3"/>
  <c r="BI304" i="3"/>
  <c r="BH304" i="3"/>
  <c r="BG304" i="3"/>
  <c r="BF304" i="3"/>
  <c r="T304" i="3"/>
  <c r="R304" i="3"/>
  <c r="P304" i="3"/>
  <c r="BI303" i="3"/>
  <c r="BH303" i="3"/>
  <c r="BG303" i="3"/>
  <c r="BF303" i="3"/>
  <c r="T303" i="3"/>
  <c r="R303" i="3"/>
  <c r="P303" i="3"/>
  <c r="BI300" i="3"/>
  <c r="BH300" i="3"/>
  <c r="BG300" i="3"/>
  <c r="BF300" i="3"/>
  <c r="T300" i="3"/>
  <c r="R300" i="3"/>
  <c r="P300" i="3"/>
  <c r="BI297" i="3"/>
  <c r="BH297" i="3"/>
  <c r="BG297" i="3"/>
  <c r="BF297" i="3"/>
  <c r="T297" i="3"/>
  <c r="R297" i="3"/>
  <c r="P297" i="3"/>
  <c r="BI293" i="3"/>
  <c r="BH293" i="3"/>
  <c r="BG293" i="3"/>
  <c r="BF293" i="3"/>
  <c r="T293" i="3"/>
  <c r="R293" i="3"/>
  <c r="P293" i="3"/>
  <c r="BI289" i="3"/>
  <c r="BH289" i="3"/>
  <c r="BG289" i="3"/>
  <c r="BF289" i="3"/>
  <c r="T289" i="3"/>
  <c r="R289" i="3"/>
  <c r="P289" i="3"/>
  <c r="BI287" i="3"/>
  <c r="BH287" i="3"/>
  <c r="BG287" i="3"/>
  <c r="BF287" i="3"/>
  <c r="T287" i="3"/>
  <c r="R287" i="3"/>
  <c r="P287" i="3"/>
  <c r="BI283" i="3"/>
  <c r="BH283" i="3"/>
  <c r="BG283" i="3"/>
  <c r="BF283" i="3"/>
  <c r="T283" i="3"/>
  <c r="R283" i="3"/>
  <c r="P283" i="3"/>
  <c r="BI276" i="3"/>
  <c r="BH276" i="3"/>
  <c r="BG276" i="3"/>
  <c r="BF276" i="3"/>
  <c r="T276" i="3"/>
  <c r="R276" i="3"/>
  <c r="P276" i="3"/>
  <c r="BI269" i="3"/>
  <c r="BH269" i="3"/>
  <c r="BG269" i="3"/>
  <c r="BF269" i="3"/>
  <c r="T269" i="3"/>
  <c r="R269" i="3"/>
  <c r="P269" i="3"/>
  <c r="BI260" i="3"/>
  <c r="BH260" i="3"/>
  <c r="BG260" i="3"/>
  <c r="BF260" i="3"/>
  <c r="T260" i="3"/>
  <c r="R260" i="3"/>
  <c r="P260" i="3"/>
  <c r="BI251" i="3"/>
  <c r="BH251" i="3"/>
  <c r="BG251" i="3"/>
  <c r="BF251" i="3"/>
  <c r="T251" i="3"/>
  <c r="R251" i="3"/>
  <c r="P251" i="3"/>
  <c r="BI240" i="3"/>
  <c r="BH240" i="3"/>
  <c r="BG240" i="3"/>
  <c r="BF240" i="3"/>
  <c r="T240" i="3"/>
  <c r="R240" i="3"/>
  <c r="P240" i="3"/>
  <c r="BI234" i="3"/>
  <c r="BH234" i="3"/>
  <c r="BG234" i="3"/>
  <c r="BF234" i="3"/>
  <c r="T234" i="3"/>
  <c r="R234" i="3"/>
  <c r="P234" i="3"/>
  <c r="BI232" i="3"/>
  <c r="BH232" i="3"/>
  <c r="BG232" i="3"/>
  <c r="BF232" i="3"/>
  <c r="T232" i="3"/>
  <c r="R232" i="3"/>
  <c r="P232" i="3"/>
  <c r="BI225" i="3"/>
  <c r="BH225" i="3"/>
  <c r="BG225" i="3"/>
  <c r="BF225" i="3"/>
  <c r="T225" i="3"/>
  <c r="R225" i="3"/>
  <c r="P225" i="3"/>
  <c r="BI221" i="3"/>
  <c r="BH221" i="3"/>
  <c r="BG221" i="3"/>
  <c r="BF221" i="3"/>
  <c r="T221" i="3"/>
  <c r="R221" i="3"/>
  <c r="P221" i="3"/>
  <c r="BI220" i="3"/>
  <c r="BH220" i="3"/>
  <c r="BG220" i="3"/>
  <c r="BF220" i="3"/>
  <c r="T220" i="3"/>
  <c r="R220" i="3"/>
  <c r="P220" i="3"/>
  <c r="BI219" i="3"/>
  <c r="BH219" i="3"/>
  <c r="BG219" i="3"/>
  <c r="BF219" i="3"/>
  <c r="T219" i="3"/>
  <c r="R219" i="3"/>
  <c r="P219" i="3"/>
  <c r="BI216" i="3"/>
  <c r="BH216" i="3"/>
  <c r="BG216" i="3"/>
  <c r="BF216" i="3"/>
  <c r="T216" i="3"/>
  <c r="R216" i="3"/>
  <c r="P216" i="3"/>
  <c r="BI215" i="3"/>
  <c r="BH215" i="3"/>
  <c r="BG215" i="3"/>
  <c r="BF215" i="3"/>
  <c r="T215" i="3"/>
  <c r="R215" i="3"/>
  <c r="P215" i="3"/>
  <c r="BI214" i="3"/>
  <c r="BH214" i="3"/>
  <c r="BG214" i="3"/>
  <c r="BF214" i="3"/>
  <c r="T214" i="3"/>
  <c r="R214" i="3"/>
  <c r="P214" i="3"/>
  <c r="BI213" i="3"/>
  <c r="BH213" i="3"/>
  <c r="BG213" i="3"/>
  <c r="BF213" i="3"/>
  <c r="T213" i="3"/>
  <c r="R213" i="3"/>
  <c r="P213" i="3"/>
  <c r="BI212" i="3"/>
  <c r="BH212" i="3"/>
  <c r="BG212" i="3"/>
  <c r="BF212" i="3"/>
  <c r="T212" i="3"/>
  <c r="R212" i="3"/>
  <c r="P212" i="3"/>
  <c r="BI211" i="3"/>
  <c r="BH211" i="3"/>
  <c r="BG211" i="3"/>
  <c r="BF211" i="3"/>
  <c r="T211" i="3"/>
  <c r="R211" i="3"/>
  <c r="P211" i="3"/>
  <c r="BI208" i="3"/>
  <c r="BH208" i="3"/>
  <c r="BG208" i="3"/>
  <c r="BF208" i="3"/>
  <c r="T208" i="3"/>
  <c r="R208" i="3"/>
  <c r="P208" i="3"/>
  <c r="BI199" i="3"/>
  <c r="BH199" i="3"/>
  <c r="BG199" i="3"/>
  <c r="BF199" i="3"/>
  <c r="T199" i="3"/>
  <c r="R199" i="3"/>
  <c r="P199" i="3"/>
  <c r="BI190" i="3"/>
  <c r="BH190" i="3"/>
  <c r="BG190" i="3"/>
  <c r="BF190" i="3"/>
  <c r="T190" i="3"/>
  <c r="R190" i="3"/>
  <c r="P190" i="3"/>
  <c r="BI181" i="3"/>
  <c r="BH181" i="3"/>
  <c r="BG181" i="3"/>
  <c r="BF181" i="3"/>
  <c r="T181" i="3"/>
  <c r="R181" i="3"/>
  <c r="P181" i="3"/>
  <c r="BI173" i="3"/>
  <c r="BH173" i="3"/>
  <c r="BG173" i="3"/>
  <c r="BF173" i="3"/>
  <c r="T173" i="3"/>
  <c r="R173" i="3"/>
  <c r="P173" i="3"/>
  <c r="BI168" i="3"/>
  <c r="BH168" i="3"/>
  <c r="BG168" i="3"/>
  <c r="BF168" i="3"/>
  <c r="T168" i="3"/>
  <c r="R168" i="3"/>
  <c r="P168" i="3"/>
  <c r="BI156" i="3"/>
  <c r="BH156" i="3"/>
  <c r="BG156" i="3"/>
  <c r="BF156" i="3"/>
  <c r="T156" i="3"/>
  <c r="R156" i="3"/>
  <c r="P156" i="3"/>
  <c r="BI152" i="3"/>
  <c r="BH152" i="3"/>
  <c r="BG152" i="3"/>
  <c r="BF152" i="3"/>
  <c r="T152" i="3"/>
  <c r="R152" i="3"/>
  <c r="P152" i="3"/>
  <c r="BI149" i="3"/>
  <c r="BH149" i="3"/>
  <c r="BG149" i="3"/>
  <c r="BF149" i="3"/>
  <c r="T149" i="3"/>
  <c r="R149" i="3"/>
  <c r="P149" i="3"/>
  <c r="BI148" i="3"/>
  <c r="BH148" i="3"/>
  <c r="BG148" i="3"/>
  <c r="BF148" i="3"/>
  <c r="T148" i="3"/>
  <c r="R148" i="3"/>
  <c r="P148" i="3"/>
  <c r="BI147" i="3"/>
  <c r="BH147" i="3"/>
  <c r="BG147" i="3"/>
  <c r="BF147" i="3"/>
  <c r="T147" i="3"/>
  <c r="R147" i="3"/>
  <c r="P147" i="3"/>
  <c r="BI135" i="3"/>
  <c r="BH135" i="3"/>
  <c r="BG135" i="3"/>
  <c r="BF135" i="3"/>
  <c r="T135" i="3"/>
  <c r="R135" i="3"/>
  <c r="P135" i="3"/>
  <c r="BI133" i="3"/>
  <c r="BH133" i="3"/>
  <c r="BG133" i="3"/>
  <c r="BF133" i="3"/>
  <c r="T133" i="3"/>
  <c r="R133" i="3"/>
  <c r="P133" i="3"/>
  <c r="BI130" i="3"/>
  <c r="BH130" i="3"/>
  <c r="BG130" i="3"/>
  <c r="BF130" i="3"/>
  <c r="T130" i="3"/>
  <c r="R130" i="3"/>
  <c r="P130" i="3"/>
  <c r="BI128" i="3"/>
  <c r="BH128" i="3"/>
  <c r="BG128" i="3"/>
  <c r="BF128" i="3"/>
  <c r="T128" i="3"/>
  <c r="R128" i="3"/>
  <c r="P128" i="3"/>
  <c r="BI125" i="3"/>
  <c r="BH125" i="3"/>
  <c r="BG125" i="3"/>
  <c r="BF125" i="3"/>
  <c r="T125" i="3"/>
  <c r="R125" i="3"/>
  <c r="P125" i="3"/>
  <c r="BI121" i="3"/>
  <c r="BH121" i="3"/>
  <c r="BG121" i="3"/>
  <c r="BF121" i="3"/>
  <c r="T121" i="3"/>
  <c r="R121" i="3"/>
  <c r="P121" i="3"/>
  <c r="BI119" i="3"/>
  <c r="BH119" i="3"/>
  <c r="BG119" i="3"/>
  <c r="BF119" i="3"/>
  <c r="T119" i="3"/>
  <c r="R119" i="3"/>
  <c r="P119" i="3"/>
  <c r="BI114" i="3"/>
  <c r="BH114" i="3"/>
  <c r="BG114" i="3"/>
  <c r="BF114" i="3"/>
  <c r="T114" i="3"/>
  <c r="R114" i="3"/>
  <c r="P114" i="3"/>
  <c r="BI97" i="3"/>
  <c r="BH97" i="3"/>
  <c r="BG97" i="3"/>
  <c r="BF97" i="3"/>
  <c r="T97" i="3"/>
  <c r="R97" i="3"/>
  <c r="P97" i="3"/>
  <c r="BI94" i="3"/>
  <c r="BH94" i="3"/>
  <c r="BG94" i="3"/>
  <c r="BF94" i="3"/>
  <c r="T94" i="3"/>
  <c r="R94" i="3"/>
  <c r="P94" i="3"/>
  <c r="J88" i="3"/>
  <c r="J87" i="3"/>
  <c r="F87" i="3"/>
  <c r="F85" i="3"/>
  <c r="E83" i="3"/>
  <c r="J55" i="3"/>
  <c r="J54" i="3"/>
  <c r="F54" i="3"/>
  <c r="F52" i="3"/>
  <c r="E50" i="3"/>
  <c r="J18" i="3"/>
  <c r="E18" i="3"/>
  <c r="F88" i="3"/>
  <c r="J17" i="3"/>
  <c r="J12" i="3"/>
  <c r="J85" i="3" s="1"/>
  <c r="E7" i="3"/>
  <c r="E81" i="3" s="1"/>
  <c r="J37" i="2"/>
  <c r="J36" i="2"/>
  <c r="AY55" i="1"/>
  <c r="J35" i="2"/>
  <c r="AX55" i="1" s="1"/>
  <c r="BI338" i="2"/>
  <c r="BH338" i="2"/>
  <c r="BG338" i="2"/>
  <c r="BF338" i="2"/>
  <c r="T338" i="2"/>
  <c r="T337" i="2"/>
  <c r="R338" i="2"/>
  <c r="R337" i="2" s="1"/>
  <c r="P338" i="2"/>
  <c r="P337" i="2"/>
  <c r="BI336" i="2"/>
  <c r="BH336" i="2"/>
  <c r="BG336" i="2"/>
  <c r="BF336" i="2"/>
  <c r="T336" i="2"/>
  <c r="R336" i="2"/>
  <c r="P336" i="2"/>
  <c r="BI335" i="2"/>
  <c r="BH335" i="2"/>
  <c r="BG335" i="2"/>
  <c r="BF335" i="2"/>
  <c r="T335" i="2"/>
  <c r="R335" i="2"/>
  <c r="P335" i="2"/>
  <c r="BI334" i="2"/>
  <c r="BH334" i="2"/>
  <c r="BG334" i="2"/>
  <c r="BF334" i="2"/>
  <c r="T334" i="2"/>
  <c r="R334" i="2"/>
  <c r="P334" i="2"/>
  <c r="BI332" i="2"/>
  <c r="BH332" i="2"/>
  <c r="BG332" i="2"/>
  <c r="BF332" i="2"/>
  <c r="T332" i="2"/>
  <c r="T331" i="2" s="1"/>
  <c r="R332" i="2"/>
  <c r="R331" i="2"/>
  <c r="P332" i="2"/>
  <c r="P331" i="2" s="1"/>
  <c r="BI329" i="2"/>
  <c r="BH329" i="2"/>
  <c r="BG329" i="2"/>
  <c r="BF329" i="2"/>
  <c r="T329" i="2"/>
  <c r="T328" i="2"/>
  <c r="R329" i="2"/>
  <c r="R328" i="2" s="1"/>
  <c r="P329" i="2"/>
  <c r="P328" i="2" s="1"/>
  <c r="BI325" i="2"/>
  <c r="BH325" i="2"/>
  <c r="BG325" i="2"/>
  <c r="BF325" i="2"/>
  <c r="T325" i="2"/>
  <c r="R325" i="2"/>
  <c r="P325" i="2"/>
  <c r="BI321" i="2"/>
  <c r="BH321" i="2"/>
  <c r="BG321" i="2"/>
  <c r="BF321" i="2"/>
  <c r="T321" i="2"/>
  <c r="R321" i="2"/>
  <c r="P321" i="2"/>
  <c r="BI318" i="2"/>
  <c r="BH318" i="2"/>
  <c r="BG318" i="2"/>
  <c r="BF318" i="2"/>
  <c r="T318" i="2"/>
  <c r="R318" i="2"/>
  <c r="P318" i="2"/>
  <c r="BI314" i="2"/>
  <c r="BH314" i="2"/>
  <c r="BG314" i="2"/>
  <c r="BF314" i="2"/>
  <c r="T314" i="2"/>
  <c r="R314" i="2"/>
  <c r="P314" i="2"/>
  <c r="BI311" i="2"/>
  <c r="BH311" i="2"/>
  <c r="BG311" i="2"/>
  <c r="BF311" i="2"/>
  <c r="T311" i="2"/>
  <c r="R311" i="2"/>
  <c r="P311" i="2"/>
  <c r="BI307" i="2"/>
  <c r="BH307" i="2"/>
  <c r="BG307" i="2"/>
  <c r="BF307" i="2"/>
  <c r="T307" i="2"/>
  <c r="R307" i="2"/>
  <c r="P307" i="2"/>
  <c r="BI303" i="2"/>
  <c r="BH303" i="2"/>
  <c r="BG303" i="2"/>
  <c r="BF303" i="2"/>
  <c r="T303" i="2"/>
  <c r="R303" i="2"/>
  <c r="P303" i="2"/>
  <c r="BI299" i="2"/>
  <c r="BH299" i="2"/>
  <c r="BG299" i="2"/>
  <c r="BF299" i="2"/>
  <c r="T299" i="2"/>
  <c r="R299" i="2"/>
  <c r="P299" i="2"/>
  <c r="BI297" i="2"/>
  <c r="BH297" i="2"/>
  <c r="BG297" i="2"/>
  <c r="BF297" i="2"/>
  <c r="T297" i="2"/>
  <c r="R297" i="2"/>
  <c r="P297" i="2"/>
  <c r="BI296" i="2"/>
  <c r="BH296" i="2"/>
  <c r="BG296" i="2"/>
  <c r="BF296" i="2"/>
  <c r="T296" i="2"/>
  <c r="R296" i="2"/>
  <c r="P296" i="2"/>
  <c r="BI295" i="2"/>
  <c r="BH295" i="2"/>
  <c r="BG295" i="2"/>
  <c r="BF295" i="2"/>
  <c r="T295" i="2"/>
  <c r="R295" i="2"/>
  <c r="P295" i="2"/>
  <c r="BI294" i="2"/>
  <c r="BH294" i="2"/>
  <c r="BG294" i="2"/>
  <c r="BF294" i="2"/>
  <c r="T294" i="2"/>
  <c r="R294" i="2"/>
  <c r="P294" i="2"/>
  <c r="BI293" i="2"/>
  <c r="BH293" i="2"/>
  <c r="BG293" i="2"/>
  <c r="BF293" i="2"/>
  <c r="T293" i="2"/>
  <c r="R293" i="2"/>
  <c r="P293" i="2"/>
  <c r="BI289" i="2"/>
  <c r="BH289" i="2"/>
  <c r="BG289" i="2"/>
  <c r="BF289" i="2"/>
  <c r="T289" i="2"/>
  <c r="T288" i="2"/>
  <c r="R289" i="2"/>
  <c r="R288" i="2"/>
  <c r="P289" i="2"/>
  <c r="P288" i="2" s="1"/>
  <c r="BI286" i="2"/>
  <c r="BH286" i="2"/>
  <c r="BG286" i="2"/>
  <c r="BF286" i="2"/>
  <c r="T286" i="2"/>
  <c r="R286" i="2"/>
  <c r="P286" i="2"/>
  <c r="BI284" i="2"/>
  <c r="BH284" i="2"/>
  <c r="BG284" i="2"/>
  <c r="BF284" i="2"/>
  <c r="T284" i="2"/>
  <c r="R284" i="2"/>
  <c r="P284" i="2"/>
  <c r="BI281" i="2"/>
  <c r="BH281" i="2"/>
  <c r="BG281" i="2"/>
  <c r="BF281" i="2"/>
  <c r="T281" i="2"/>
  <c r="R281" i="2"/>
  <c r="P281" i="2"/>
  <c r="BI279" i="2"/>
  <c r="BH279" i="2"/>
  <c r="BG279" i="2"/>
  <c r="BF279" i="2"/>
  <c r="T279" i="2"/>
  <c r="R279" i="2"/>
  <c r="P279" i="2"/>
  <c r="BI277" i="2"/>
  <c r="BH277" i="2"/>
  <c r="BG277" i="2"/>
  <c r="BF277" i="2"/>
  <c r="T277" i="2"/>
  <c r="R277" i="2"/>
  <c r="P277" i="2"/>
  <c r="BI276" i="2"/>
  <c r="BH276" i="2"/>
  <c r="BG276" i="2"/>
  <c r="BF276" i="2"/>
  <c r="T276" i="2"/>
  <c r="R276" i="2"/>
  <c r="P276" i="2"/>
  <c r="BI275" i="2"/>
  <c r="BH275" i="2"/>
  <c r="BG275" i="2"/>
  <c r="BF275" i="2"/>
  <c r="T275" i="2"/>
  <c r="R275" i="2"/>
  <c r="P275" i="2"/>
  <c r="BI274" i="2"/>
  <c r="BH274" i="2"/>
  <c r="BG274" i="2"/>
  <c r="BF274" i="2"/>
  <c r="T274" i="2"/>
  <c r="R274" i="2"/>
  <c r="P274" i="2"/>
  <c r="BI272" i="2"/>
  <c r="BH272" i="2"/>
  <c r="BG272" i="2"/>
  <c r="BF272" i="2"/>
  <c r="T272" i="2"/>
  <c r="R272" i="2"/>
  <c r="P272" i="2"/>
  <c r="BI270" i="2"/>
  <c r="BH270" i="2"/>
  <c r="BG270" i="2"/>
  <c r="BF270" i="2"/>
  <c r="T270" i="2"/>
  <c r="R270" i="2"/>
  <c r="P270" i="2"/>
  <c r="BI266" i="2"/>
  <c r="BH266" i="2"/>
  <c r="BG266" i="2"/>
  <c r="BF266" i="2"/>
  <c r="T266" i="2"/>
  <c r="R266" i="2"/>
  <c r="P266" i="2"/>
  <c r="BI262" i="2"/>
  <c r="BH262" i="2"/>
  <c r="BG262" i="2"/>
  <c r="BF262" i="2"/>
  <c r="T262" i="2"/>
  <c r="R262" i="2"/>
  <c r="P262" i="2"/>
  <c r="BI258" i="2"/>
  <c r="BH258" i="2"/>
  <c r="BG258" i="2"/>
  <c r="BF258" i="2"/>
  <c r="T258" i="2"/>
  <c r="R258" i="2"/>
  <c r="P258" i="2"/>
  <c r="BI256" i="2"/>
  <c r="BH256" i="2"/>
  <c r="BG256" i="2"/>
  <c r="BF256" i="2"/>
  <c r="T256" i="2"/>
  <c r="R256" i="2"/>
  <c r="P256" i="2"/>
  <c r="BI252" i="2"/>
  <c r="BH252" i="2"/>
  <c r="BG252" i="2"/>
  <c r="BF252" i="2"/>
  <c r="T252" i="2"/>
  <c r="R252" i="2"/>
  <c r="P252" i="2"/>
  <c r="BI245" i="2"/>
  <c r="BH245" i="2"/>
  <c r="BG245" i="2"/>
  <c r="BF245" i="2"/>
  <c r="T245" i="2"/>
  <c r="R245" i="2"/>
  <c r="P245" i="2"/>
  <c r="BI238" i="2"/>
  <c r="BH238" i="2"/>
  <c r="BG238" i="2"/>
  <c r="BF238" i="2"/>
  <c r="T238" i="2"/>
  <c r="R238" i="2"/>
  <c r="P238" i="2"/>
  <c r="BI229" i="2"/>
  <c r="BH229" i="2"/>
  <c r="BG229" i="2"/>
  <c r="BF229" i="2"/>
  <c r="T229" i="2"/>
  <c r="R229" i="2"/>
  <c r="P229" i="2"/>
  <c r="BI220" i="2"/>
  <c r="BH220" i="2"/>
  <c r="BG220" i="2"/>
  <c r="BF220" i="2"/>
  <c r="T220" i="2"/>
  <c r="R220" i="2"/>
  <c r="P220" i="2"/>
  <c r="BI216" i="2"/>
  <c r="BH216" i="2"/>
  <c r="BG216" i="2"/>
  <c r="BF216" i="2"/>
  <c r="T216" i="2"/>
  <c r="R216" i="2"/>
  <c r="P216" i="2"/>
  <c r="BI210" i="2"/>
  <c r="BH210" i="2"/>
  <c r="BG210" i="2"/>
  <c r="BF210" i="2"/>
  <c r="T210" i="2"/>
  <c r="R210" i="2"/>
  <c r="P210" i="2"/>
  <c r="BI208" i="2"/>
  <c r="BH208" i="2"/>
  <c r="BG208" i="2"/>
  <c r="BF208" i="2"/>
  <c r="T208" i="2"/>
  <c r="R208" i="2"/>
  <c r="P208" i="2"/>
  <c r="BI207" i="2"/>
  <c r="BH207" i="2"/>
  <c r="BG207" i="2"/>
  <c r="BF207" i="2"/>
  <c r="T207" i="2"/>
  <c r="R207" i="2"/>
  <c r="P207" i="2"/>
  <c r="BI206" i="2"/>
  <c r="BH206" i="2"/>
  <c r="BG206" i="2"/>
  <c r="BF206" i="2"/>
  <c r="T206" i="2"/>
  <c r="R206" i="2"/>
  <c r="P206" i="2"/>
  <c r="BI205" i="2"/>
  <c r="BH205" i="2"/>
  <c r="BG205" i="2"/>
  <c r="BF205" i="2"/>
  <c r="T205" i="2"/>
  <c r="R205" i="2"/>
  <c r="P205" i="2"/>
  <c r="BI204" i="2"/>
  <c r="BH204" i="2"/>
  <c r="BG204" i="2"/>
  <c r="BF204" i="2"/>
  <c r="T204" i="2"/>
  <c r="R204" i="2"/>
  <c r="P204" i="2"/>
  <c r="BI203" i="2"/>
  <c r="BH203" i="2"/>
  <c r="BG203" i="2"/>
  <c r="BF203" i="2"/>
  <c r="T203" i="2"/>
  <c r="R203" i="2"/>
  <c r="P203" i="2"/>
  <c r="BI202" i="2"/>
  <c r="BH202" i="2"/>
  <c r="BG202" i="2"/>
  <c r="BF202" i="2"/>
  <c r="T202" i="2"/>
  <c r="R202" i="2"/>
  <c r="P202" i="2"/>
  <c r="BI201" i="2"/>
  <c r="BH201" i="2"/>
  <c r="BG201" i="2"/>
  <c r="BF201" i="2"/>
  <c r="T201" i="2"/>
  <c r="R201" i="2"/>
  <c r="P201" i="2"/>
  <c r="BI198" i="2"/>
  <c r="BH198" i="2"/>
  <c r="BG198" i="2"/>
  <c r="BF198" i="2"/>
  <c r="T198" i="2"/>
  <c r="R198" i="2"/>
  <c r="P198" i="2"/>
  <c r="BI189" i="2"/>
  <c r="BH189" i="2"/>
  <c r="BG189" i="2"/>
  <c r="BF189" i="2"/>
  <c r="T189" i="2"/>
  <c r="R189" i="2"/>
  <c r="P189" i="2"/>
  <c r="BI188" i="2"/>
  <c r="BH188" i="2"/>
  <c r="BG188" i="2"/>
  <c r="BF188" i="2"/>
  <c r="T188" i="2"/>
  <c r="R188" i="2"/>
  <c r="P188" i="2"/>
  <c r="BI187" i="2"/>
  <c r="BH187" i="2"/>
  <c r="BG187" i="2"/>
  <c r="BF187" i="2"/>
  <c r="T187" i="2"/>
  <c r="R187" i="2"/>
  <c r="P187" i="2"/>
  <c r="BI186" i="2"/>
  <c r="BH186" i="2"/>
  <c r="BG186" i="2"/>
  <c r="BF186" i="2"/>
  <c r="T186" i="2"/>
  <c r="R186" i="2"/>
  <c r="P186" i="2"/>
  <c r="BI184" i="2"/>
  <c r="BH184" i="2"/>
  <c r="BG184" i="2"/>
  <c r="BF184" i="2"/>
  <c r="T184" i="2"/>
  <c r="R184" i="2"/>
  <c r="P184" i="2"/>
  <c r="BI183" i="2"/>
  <c r="BH183" i="2"/>
  <c r="BG183" i="2"/>
  <c r="BF183" i="2"/>
  <c r="T183" i="2"/>
  <c r="R183" i="2"/>
  <c r="P183" i="2"/>
  <c r="BI182" i="2"/>
  <c r="BH182" i="2"/>
  <c r="BG182" i="2"/>
  <c r="BF182" i="2"/>
  <c r="T182" i="2"/>
  <c r="R182" i="2"/>
  <c r="P182" i="2"/>
  <c r="BI177" i="2"/>
  <c r="BH177" i="2"/>
  <c r="BG177" i="2"/>
  <c r="BF177" i="2"/>
  <c r="T177" i="2"/>
  <c r="R177" i="2"/>
  <c r="P177" i="2"/>
  <c r="BI174" i="2"/>
  <c r="BH174" i="2"/>
  <c r="BG174" i="2"/>
  <c r="BF174" i="2"/>
  <c r="T174" i="2"/>
  <c r="R174" i="2"/>
  <c r="P174" i="2"/>
  <c r="BI173" i="2"/>
  <c r="BH173" i="2"/>
  <c r="BG173" i="2"/>
  <c r="BF173" i="2"/>
  <c r="T173" i="2"/>
  <c r="R173" i="2"/>
  <c r="P173" i="2"/>
  <c r="BI171" i="2"/>
  <c r="BH171" i="2"/>
  <c r="BG171" i="2"/>
  <c r="BF171" i="2"/>
  <c r="T171" i="2"/>
  <c r="R171" i="2"/>
  <c r="P171" i="2"/>
  <c r="BI160" i="2"/>
  <c r="BH160" i="2"/>
  <c r="BG160" i="2"/>
  <c r="BF160" i="2"/>
  <c r="T160" i="2"/>
  <c r="R160" i="2"/>
  <c r="P160" i="2"/>
  <c r="BI158" i="2"/>
  <c r="BH158" i="2"/>
  <c r="BG158" i="2"/>
  <c r="BF158" i="2"/>
  <c r="T158" i="2"/>
  <c r="R158" i="2"/>
  <c r="P158" i="2"/>
  <c r="BI155" i="2"/>
  <c r="BH155" i="2"/>
  <c r="BG155" i="2"/>
  <c r="BF155" i="2"/>
  <c r="T155" i="2"/>
  <c r="R155" i="2"/>
  <c r="P155" i="2"/>
  <c r="BI151" i="2"/>
  <c r="BH151" i="2"/>
  <c r="BG151" i="2"/>
  <c r="BF151" i="2"/>
  <c r="T151" i="2"/>
  <c r="R151" i="2"/>
  <c r="P151" i="2"/>
  <c r="BI147" i="2"/>
  <c r="BH147" i="2"/>
  <c r="BG147" i="2"/>
  <c r="BF147" i="2"/>
  <c r="T147" i="2"/>
  <c r="R147" i="2"/>
  <c r="P147" i="2"/>
  <c r="BI145" i="2"/>
  <c r="BH145" i="2"/>
  <c r="BG145" i="2"/>
  <c r="BF145" i="2"/>
  <c r="T145" i="2"/>
  <c r="R145" i="2"/>
  <c r="P145" i="2"/>
  <c r="BI142" i="2"/>
  <c r="BH142" i="2"/>
  <c r="BG142" i="2"/>
  <c r="BF142" i="2"/>
  <c r="T142" i="2"/>
  <c r="R142" i="2"/>
  <c r="P142" i="2"/>
  <c r="BI137" i="2"/>
  <c r="BH137" i="2"/>
  <c r="BG137" i="2"/>
  <c r="BF137" i="2"/>
  <c r="T137" i="2"/>
  <c r="R137" i="2"/>
  <c r="P137"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19" i="2"/>
  <c r="BH119" i="2"/>
  <c r="BG119" i="2"/>
  <c r="BF119" i="2"/>
  <c r="T119" i="2"/>
  <c r="R119" i="2"/>
  <c r="P119" i="2"/>
  <c r="BI108" i="2"/>
  <c r="BH108" i="2"/>
  <c r="BG108" i="2"/>
  <c r="BF108" i="2"/>
  <c r="T108" i="2"/>
  <c r="R108" i="2"/>
  <c r="P108" i="2"/>
  <c r="BI105" i="2"/>
  <c r="BH105" i="2"/>
  <c r="BG105" i="2"/>
  <c r="BF105" i="2"/>
  <c r="T105" i="2"/>
  <c r="R105" i="2"/>
  <c r="P105" i="2"/>
  <c r="BI103" i="2"/>
  <c r="BH103" i="2"/>
  <c r="BG103" i="2"/>
  <c r="BF103" i="2"/>
  <c r="T103" i="2"/>
  <c r="R103" i="2"/>
  <c r="P103" i="2"/>
  <c r="BI101" i="2"/>
  <c r="BH101" i="2"/>
  <c r="BG101" i="2"/>
  <c r="BF101" i="2"/>
  <c r="T101" i="2"/>
  <c r="R101" i="2"/>
  <c r="P101" i="2"/>
  <c r="BI99" i="2"/>
  <c r="BH99" i="2"/>
  <c r="BG99" i="2"/>
  <c r="BF99" i="2"/>
  <c r="T99" i="2"/>
  <c r="R99" i="2"/>
  <c r="P99" i="2"/>
  <c r="J93" i="2"/>
  <c r="J92" i="2"/>
  <c r="F92" i="2"/>
  <c r="F90" i="2"/>
  <c r="E88" i="2"/>
  <c r="J55" i="2"/>
  <c r="J54" i="2"/>
  <c r="F54" i="2"/>
  <c r="F52" i="2"/>
  <c r="E50" i="2"/>
  <c r="J18" i="2"/>
  <c r="E18" i="2"/>
  <c r="F93" i="2"/>
  <c r="J17" i="2"/>
  <c r="J12" i="2"/>
  <c r="J90" i="2"/>
  <c r="E7" i="2"/>
  <c r="E48" i="2"/>
  <c r="L50" i="1"/>
  <c r="AM50" i="1"/>
  <c r="AM49" i="1"/>
  <c r="L49" i="1"/>
  <c r="AM47" i="1"/>
  <c r="L47" i="1"/>
  <c r="L45" i="1"/>
  <c r="L44" i="1"/>
  <c r="BK137" i="2"/>
  <c r="J324" i="3"/>
  <c r="J232" i="3"/>
  <c r="BK202" i="2"/>
  <c r="J258" i="2"/>
  <c r="J151" i="2"/>
  <c r="BK303" i="3"/>
  <c r="BK281" i="2"/>
  <c r="BK325" i="2"/>
  <c r="J208" i="3"/>
  <c r="BK205" i="2"/>
  <c r="J287" i="3"/>
  <c r="BK130" i="2"/>
  <c r="BK158" i="2"/>
  <c r="J168" i="3"/>
  <c r="J256" i="2"/>
  <c r="J321" i="2"/>
  <c r="J173" i="3"/>
  <c r="BK181" i="3"/>
  <c r="J317" i="3"/>
  <c r="J307" i="2"/>
  <c r="BK338" i="3"/>
  <c r="BK128" i="2"/>
  <c r="J274" i="2"/>
  <c r="BK287" i="3"/>
  <c r="J97" i="3"/>
  <c r="J130" i="2"/>
  <c r="J148" i="3"/>
  <c r="BK221" i="3"/>
  <c r="J183" i="2"/>
  <c r="J342" i="3"/>
  <c r="J207" i="2"/>
  <c r="J105" i="2"/>
  <c r="J327" i="3"/>
  <c r="J216" i="2"/>
  <c r="BK299" i="2"/>
  <c r="BK219" i="3"/>
  <c r="BK319" i="3"/>
  <c r="BK321" i="2"/>
  <c r="J190" i="3"/>
  <c r="J336" i="2"/>
  <c r="BK208" i="3"/>
  <c r="BK314" i="2"/>
  <c r="BK145" i="2"/>
  <c r="BK234" i="3"/>
  <c r="J321" i="3"/>
  <c r="BK293" i="2"/>
  <c r="J316" i="3"/>
  <c r="BK211" i="3"/>
  <c r="J128" i="2"/>
  <c r="J318" i="3"/>
  <c r="BK128" i="3"/>
  <c r="BK322" i="3"/>
  <c r="BK135" i="3"/>
  <c r="J262" i="2"/>
  <c r="BK279" i="2"/>
  <c r="BK216" i="3"/>
  <c r="J147" i="3"/>
  <c r="BK187" i="2"/>
  <c r="BK171" i="2"/>
  <c r="BK276" i="2"/>
  <c r="J329" i="2"/>
  <c r="BK208" i="2"/>
  <c r="BK311" i="3"/>
  <c r="BK304" i="3"/>
  <c r="BK108" i="2"/>
  <c r="J215" i="3"/>
  <c r="J186" i="2"/>
  <c r="J311" i="2"/>
  <c r="J326" i="3"/>
  <c r="BK339" i="3"/>
  <c r="BK99" i="2"/>
  <c r="BK293" i="3"/>
  <c r="BK134" i="2"/>
  <c r="BK335" i="2"/>
  <c r="J135" i="3"/>
  <c r="J297" i="3"/>
  <c r="J204" i="2"/>
  <c r="J322" i="3"/>
  <c r="J114" i="3"/>
  <c r="J205" i="2"/>
  <c r="J314" i="2"/>
  <c r="BK126" i="2"/>
  <c r="BK148" i="3"/>
  <c r="BK198" i="2"/>
  <c r="J187" i="2"/>
  <c r="J149" i="3"/>
  <c r="J269" i="3"/>
  <c r="J315" i="3"/>
  <c r="J320" i="3"/>
  <c r="BK252" i="2"/>
  <c r="BK313" i="3"/>
  <c r="BK182" i="2"/>
  <c r="BK103" i="2"/>
  <c r="BK204" i="2"/>
  <c r="BK318" i="2"/>
  <c r="J125" i="3"/>
  <c r="BK188" i="2"/>
  <c r="J158" i="2"/>
  <c r="J272" i="2"/>
  <c r="BK177" i="2"/>
  <c r="J307" i="3"/>
  <c r="BK168" i="3"/>
  <c r="BK266" i="2"/>
  <c r="J174" i="2"/>
  <c r="BK333" i="3"/>
  <c r="BK294" i="2"/>
  <c r="J304" i="3"/>
  <c r="J189" i="2"/>
  <c r="J334" i="2"/>
  <c r="J103" i="2"/>
  <c r="J289" i="3"/>
  <c r="J121" i="3"/>
  <c r="J155" i="2"/>
  <c r="BK173" i="2"/>
  <c r="BK276" i="3"/>
  <c r="J182" i="2"/>
  <c r="BK199" i="3"/>
  <c r="J299" i="2"/>
  <c r="J229" i="2"/>
  <c r="J225" i="3"/>
  <c r="J270" i="2"/>
  <c r="BK297" i="3"/>
  <c r="J283" i="3"/>
  <c r="J266" i="2"/>
  <c r="BK97" i="3"/>
  <c r="J119" i="3"/>
  <c r="BK286" i="2"/>
  <c r="J199" i="3"/>
  <c r="BK309" i="3"/>
  <c r="J252" i="2"/>
  <c r="J323" i="3"/>
  <c r="J181" i="3"/>
  <c r="J210" i="2"/>
  <c r="BK245" i="2"/>
  <c r="BK269" i="3"/>
  <c r="J339" i="3"/>
  <c r="J332" i="2"/>
  <c r="J295" i="2"/>
  <c r="BK101" i="2"/>
  <c r="BK220" i="2"/>
  <c r="BK272" i="2"/>
  <c r="BK258" i="2"/>
  <c r="BK240" i="3"/>
  <c r="BK327" i="3"/>
  <c r="BK329" i="2"/>
  <c r="J296" i="2"/>
  <c r="BK283" i="3"/>
  <c r="BK307" i="2"/>
  <c r="J152" i="3"/>
  <c r="BK142" i="2"/>
  <c r="BK184" i="2"/>
  <c r="BK94" i="3"/>
  <c r="BK232" i="3"/>
  <c r="J171" i="2"/>
  <c r="BK338" i="2"/>
  <c r="J220" i="3"/>
  <c r="BK225" i="3"/>
  <c r="BK238" i="2"/>
  <c r="BK321" i="3"/>
  <c r="J303" i="3"/>
  <c r="BK229" i="2"/>
  <c r="J137" i="2"/>
  <c r="J188" i="2"/>
  <c r="BK314" i="3"/>
  <c r="BK203" i="2"/>
  <c r="BK262" i="2"/>
  <c r="BK156" i="3"/>
  <c r="J211" i="3"/>
  <c r="BK340" i="3"/>
  <c r="J173" i="2"/>
  <c r="AS54" i="1"/>
  <c r="J311" i="3"/>
  <c r="BK296" i="2"/>
  <c r="J142" i="2"/>
  <c r="J276" i="3"/>
  <c r="BK275" i="2"/>
  <c r="BK201" i="2"/>
  <c r="J335" i="2"/>
  <c r="BK213" i="3"/>
  <c r="BK325" i="3"/>
  <c r="BK207" i="2"/>
  <c r="BK289" i="3"/>
  <c r="BK152" i="3"/>
  <c r="J294" i="2"/>
  <c r="J156" i="3"/>
  <c r="BK186" i="2"/>
  <c r="J319" i="3"/>
  <c r="BK132" i="2"/>
  <c r="BK147" i="2"/>
  <c r="J234" i="3"/>
  <c r="BK114" i="3"/>
  <c r="J160" i="2"/>
  <c r="J318" i="2"/>
  <c r="BK334" i="2"/>
  <c r="BK274" i="2"/>
  <c r="J240" i="3"/>
  <c r="J325" i="3"/>
  <c r="BK332" i="2"/>
  <c r="BK147" i="3"/>
  <c r="J238" i="2"/>
  <c r="BK183" i="2"/>
  <c r="BK300" i="3"/>
  <c r="J340" i="3"/>
  <c r="J119" i="2"/>
  <c r="J130" i="3"/>
  <c r="J281" i="2"/>
  <c r="J220" i="2"/>
  <c r="BK260" i="3"/>
  <c r="J132" i="2"/>
  <c r="J309" i="3"/>
  <c r="BK149" i="3"/>
  <c r="J99" i="2"/>
  <c r="J206" i="2"/>
  <c r="J198" i="2"/>
  <c r="J333" i="3"/>
  <c r="BK270" i="2"/>
  <c r="BK256" i="2"/>
  <c r="BK284" i="2"/>
  <c r="BK160" i="2"/>
  <c r="J221" i="3"/>
  <c r="BK307" i="3"/>
  <c r="J134" i="2"/>
  <c r="BK174" i="2"/>
  <c r="J325" i="2"/>
  <c r="BK277" i="2"/>
  <c r="BK324" i="3"/>
  <c r="BK323" i="3"/>
  <c r="J338" i="2"/>
  <c r="BK155" i="2"/>
  <c r="J260" i="3"/>
  <c r="J245" i="2"/>
  <c r="BK133" i="3"/>
  <c r="J201" i="2"/>
  <c r="J216" i="3"/>
  <c r="BK311" i="2"/>
  <c r="J279" i="2"/>
  <c r="J313" i="3"/>
  <c r="J314" i="3"/>
  <c r="BK295" i="2"/>
  <c r="BK206" i="2"/>
  <c r="BK190" i="3"/>
  <c r="BK320" i="3"/>
  <c r="J203" i="2"/>
  <c r="J251" i="3"/>
  <c r="BK318" i="3"/>
  <c r="BK289" i="2"/>
  <c r="BK121" i="3"/>
  <c r="BK329" i="3"/>
  <c r="BK216" i="2"/>
  <c r="J286" i="2"/>
  <c r="J329" i="3"/>
  <c r="BK326" i="3"/>
  <c r="BK297" i="2"/>
  <c r="BK105" i="2"/>
  <c r="J293" i="3"/>
  <c r="BK119" i="3"/>
  <c r="J184" i="2"/>
  <c r="BK317" i="3"/>
  <c r="BK212" i="3"/>
  <c r="J277" i="2"/>
  <c r="J108" i="2"/>
  <c r="BK215" i="3"/>
  <c r="BK342" i="3"/>
  <c r="J289" i="2"/>
  <c r="BK130" i="3"/>
  <c r="BK220" i="3"/>
  <c r="BK119" i="2"/>
  <c r="J145" i="2"/>
  <c r="J338" i="3"/>
  <c r="J297" i="2"/>
  <c r="J293" i="2"/>
  <c r="J276" i="2"/>
  <c r="BK316" i="3"/>
  <c r="J213" i="3"/>
  <c r="J275" i="2"/>
  <c r="BK315" i="3"/>
  <c r="BK251" i="3"/>
  <c r="BK336" i="3"/>
  <c r="J208" i="2"/>
  <c r="J177" i="2"/>
  <c r="J133" i="3"/>
  <c r="BK125" i="3"/>
  <c r="BK303" i="2"/>
  <c r="J219" i="3"/>
  <c r="J336" i="3"/>
  <c r="BK210" i="2"/>
  <c r="BK173" i="3"/>
  <c r="J101" i="2"/>
  <c r="BK151" i="2"/>
  <c r="BK214" i="3"/>
  <c r="J126" i="2"/>
  <c r="J202" i="2"/>
  <c r="J128" i="3"/>
  <c r="J300" i="3"/>
  <c r="J147" i="2"/>
  <c r="J303" i="2"/>
  <c r="J212" i="3"/>
  <c r="J284" i="2"/>
  <c r="BK189" i="2"/>
  <c r="J214" i="3"/>
  <c r="BK336" i="2"/>
  <c r="J94" i="3"/>
  <c r="P209" i="2" l="1"/>
  <c r="BK298" i="2"/>
  <c r="J298" i="2" s="1"/>
  <c r="J70" i="2" s="1"/>
  <c r="T333" i="2"/>
  <c r="T327" i="2"/>
  <c r="T181" i="2"/>
  <c r="T269" i="2"/>
  <c r="T97" i="2" s="1"/>
  <c r="BK320" i="2"/>
  <c r="J320" i="2"/>
  <c r="J71" i="2"/>
  <c r="P333" i="2"/>
  <c r="P327" i="2"/>
  <c r="BK209" i="2"/>
  <c r="J209" i="2" s="1"/>
  <c r="J64" i="2" s="1"/>
  <c r="T278" i="2"/>
  <c r="P292" i="2"/>
  <c r="R146" i="3"/>
  <c r="R98" i="2"/>
  <c r="T197" i="2"/>
  <c r="R278" i="2"/>
  <c r="T292" i="2"/>
  <c r="BK93" i="3"/>
  <c r="J93" i="3" s="1"/>
  <c r="J61" i="3" s="1"/>
  <c r="T172" i="3"/>
  <c r="R209" i="2"/>
  <c r="T298" i="2"/>
  <c r="T224" i="3"/>
  <c r="BK98" i="2"/>
  <c r="J98" i="2"/>
  <c r="J61" i="2" s="1"/>
  <c r="P181" i="2"/>
  <c r="BK269" i="2"/>
  <c r="J269" i="2"/>
  <c r="J65" i="2" s="1"/>
  <c r="P278" i="2"/>
  <c r="R292" i="2"/>
  <c r="R93" i="3"/>
  <c r="P172" i="3"/>
  <c r="R308" i="3"/>
  <c r="BK181" i="2"/>
  <c r="J181" i="2"/>
  <c r="J62" i="2" s="1"/>
  <c r="R197" i="2"/>
  <c r="P298" i="2"/>
  <c r="BK333" i="2"/>
  <c r="J333" i="2" s="1"/>
  <c r="J75" i="2" s="1"/>
  <c r="BK146" i="3"/>
  <c r="J146" i="3"/>
  <c r="J62" i="3" s="1"/>
  <c r="R172" i="3"/>
  <c r="T308" i="3"/>
  <c r="R181" i="2"/>
  <c r="P269" i="2"/>
  <c r="P320" i="2"/>
  <c r="T93" i="3"/>
  <c r="BK172" i="3"/>
  <c r="J172" i="3" s="1"/>
  <c r="J63" i="3" s="1"/>
  <c r="BK308" i="3"/>
  <c r="J308" i="3"/>
  <c r="J65" i="3" s="1"/>
  <c r="BK337" i="3"/>
  <c r="J337" i="3"/>
  <c r="J70" i="3"/>
  <c r="P224" i="3"/>
  <c r="P98" i="2"/>
  <c r="BK197" i="2"/>
  <c r="J197" i="2"/>
  <c r="J63" i="2" s="1"/>
  <c r="R269" i="2"/>
  <c r="BK292" i="2"/>
  <c r="J292" i="2"/>
  <c r="J69" i="2" s="1"/>
  <c r="R320" i="2"/>
  <c r="P93" i="3"/>
  <c r="BK224" i="3"/>
  <c r="J224" i="3" s="1"/>
  <c r="J64" i="3" s="1"/>
  <c r="T337" i="3"/>
  <c r="T331" i="3"/>
  <c r="T209" i="2"/>
  <c r="R298" i="2"/>
  <c r="R291" i="2" s="1"/>
  <c r="R333" i="2"/>
  <c r="R327" i="2" s="1"/>
  <c r="R224" i="3"/>
  <c r="P337" i="3"/>
  <c r="P331" i="3"/>
  <c r="T98" i="2"/>
  <c r="P197" i="2"/>
  <c r="BK278" i="2"/>
  <c r="J278" i="2" s="1"/>
  <c r="J66" i="2" s="1"/>
  <c r="T320" i="2"/>
  <c r="P146" i="3"/>
  <c r="T146" i="3"/>
  <c r="P308" i="3"/>
  <c r="R337" i="3"/>
  <c r="R331" i="3"/>
  <c r="BK337" i="2"/>
  <c r="J337" i="2"/>
  <c r="J76" i="2"/>
  <c r="BK328" i="2"/>
  <c r="BK335" i="3"/>
  <c r="J335" i="3"/>
  <c r="J69" i="3" s="1"/>
  <c r="BK288" i="2"/>
  <c r="J288" i="2" s="1"/>
  <c r="J67" i="2" s="1"/>
  <c r="BK331" i="2"/>
  <c r="J331" i="2"/>
  <c r="J74" i="2"/>
  <c r="BK328" i="3"/>
  <c r="J328" i="3" s="1"/>
  <c r="J66" i="3" s="1"/>
  <c r="BK332" i="3"/>
  <c r="J332" i="3"/>
  <c r="J68" i="3"/>
  <c r="BK341" i="3"/>
  <c r="J341" i="3"/>
  <c r="J71" i="3"/>
  <c r="J52" i="3"/>
  <c r="BE148" i="3"/>
  <c r="BE149" i="3"/>
  <c r="BE130" i="3"/>
  <c r="BE190" i="3"/>
  <c r="BE260" i="3"/>
  <c r="BE289" i="3"/>
  <c r="BE313" i="3"/>
  <c r="BK291" i="2"/>
  <c r="J291" i="2"/>
  <c r="J68" i="2" s="1"/>
  <c r="BE208" i="3"/>
  <c r="BE213" i="3"/>
  <c r="BE232" i="3"/>
  <c r="BE314" i="3"/>
  <c r="BE338" i="3"/>
  <c r="F55" i="3"/>
  <c r="BE121" i="3"/>
  <c r="BE135" i="3"/>
  <c r="BE199" i="3"/>
  <c r="BE212" i="3"/>
  <c r="BE219" i="3"/>
  <c r="BE287" i="3"/>
  <c r="BE303" i="3"/>
  <c r="BE309" i="3"/>
  <c r="BE319" i="3"/>
  <c r="BE321" i="3"/>
  <c r="BE97" i="3"/>
  <c r="BE125" i="3"/>
  <c r="BE211" i="3"/>
  <c r="BE269" i="3"/>
  <c r="BE297" i="3"/>
  <c r="BE307" i="3"/>
  <c r="BE316" i="3"/>
  <c r="BE322" i="3"/>
  <c r="BE336" i="3"/>
  <c r="BE339" i="3"/>
  <c r="BE340" i="3"/>
  <c r="BE342" i="3"/>
  <c r="J328" i="2"/>
  <c r="J73" i="2" s="1"/>
  <c r="BE94" i="3"/>
  <c r="BE152" i="3"/>
  <c r="BE156" i="3"/>
  <c r="BE234" i="3"/>
  <c r="BE300" i="3"/>
  <c r="BE323" i="3"/>
  <c r="E48" i="3"/>
  <c r="BE119" i="3"/>
  <c r="BE147" i="3"/>
  <c r="BE214" i="3"/>
  <c r="BE225" i="3"/>
  <c r="BE283" i="3"/>
  <c r="BE304" i="3"/>
  <c r="BE318" i="3"/>
  <c r="BE114" i="3"/>
  <c r="BE276" i="3"/>
  <c r="BE325" i="3"/>
  <c r="BE327" i="3"/>
  <c r="BE329" i="3"/>
  <c r="BE333" i="3"/>
  <c r="BE133" i="3"/>
  <c r="BE215" i="3"/>
  <c r="BE293" i="3"/>
  <c r="BE317" i="3"/>
  <c r="BE221" i="3"/>
  <c r="BE251" i="3"/>
  <c r="BE128" i="3"/>
  <c r="BE168" i="3"/>
  <c r="BE173" i="3"/>
  <c r="BE181" i="3"/>
  <c r="BE216" i="3"/>
  <c r="BE315" i="3"/>
  <c r="BE326" i="3"/>
  <c r="BE220" i="3"/>
  <c r="BE240" i="3"/>
  <c r="BE311" i="3"/>
  <c r="BE320" i="3"/>
  <c r="BE324" i="3"/>
  <c r="BE128" i="2"/>
  <c r="BE132" i="2"/>
  <c r="BE137" i="2"/>
  <c r="BE147" i="2"/>
  <c r="BE173" i="2"/>
  <c r="BE216" i="2"/>
  <c r="BE238" i="2"/>
  <c r="BE262" i="2"/>
  <c r="BE281" i="2"/>
  <c r="BE289" i="2"/>
  <c r="BE294" i="2"/>
  <c r="BE296" i="2"/>
  <c r="BE299" i="2"/>
  <c r="BE303" i="2"/>
  <c r="BE321" i="2"/>
  <c r="BE338" i="2"/>
  <c r="BE108" i="2"/>
  <c r="BE130" i="2"/>
  <c r="BE142" i="2"/>
  <c r="BE151" i="2"/>
  <c r="BE206" i="2"/>
  <c r="BE210" i="2"/>
  <c r="BE266" i="2"/>
  <c r="BE275" i="2"/>
  <c r="BE295" i="2"/>
  <c r="BE297" i="2"/>
  <c r="BE307" i="2"/>
  <c r="BE329" i="2"/>
  <c r="BE335" i="2"/>
  <c r="BE314" i="2"/>
  <c r="BE171" i="2"/>
  <c r="BE184" i="2"/>
  <c r="BE204" i="2"/>
  <c r="BE99" i="2"/>
  <c r="BE119" i="2"/>
  <c r="BE160" i="2"/>
  <c r="BE188" i="2"/>
  <c r="BE201" i="2"/>
  <c r="BE245" i="2"/>
  <c r="F55" i="2"/>
  <c r="BE101" i="2"/>
  <c r="BE126" i="2"/>
  <c r="BE134" i="2"/>
  <c r="BE177" i="2"/>
  <c r="BE187" i="2"/>
  <c r="BE189" i="2"/>
  <c r="BE207" i="2"/>
  <c r="BE277" i="2"/>
  <c r="BE284" i="2"/>
  <c r="BE311" i="2"/>
  <c r="BE325" i="2"/>
  <c r="J52" i="2"/>
  <c r="BE208" i="2"/>
  <c r="BE256" i="2"/>
  <c r="BE270" i="2"/>
  <c r="BE155" i="2"/>
  <c r="BE158" i="2"/>
  <c r="BE203" i="2"/>
  <c r="BE220" i="2"/>
  <c r="BE286" i="2"/>
  <c r="BE293" i="2"/>
  <c r="BE318" i="2"/>
  <c r="BE332" i="2"/>
  <c r="BE334" i="2"/>
  <c r="BE336" i="2"/>
  <c r="E86" i="2"/>
  <c r="BE105" i="2"/>
  <c r="BE198" i="2"/>
  <c r="BE252" i="2"/>
  <c r="BE182" i="2"/>
  <c r="BE205" i="2"/>
  <c r="BE103" i="2"/>
  <c r="BE183" i="2"/>
  <c r="BE202" i="2"/>
  <c r="BE229" i="2"/>
  <c r="BE258" i="2"/>
  <c r="BE274" i="2"/>
  <c r="BE279" i="2"/>
  <c r="BE145" i="2"/>
  <c r="BE174" i="2"/>
  <c r="BE186" i="2"/>
  <c r="BE272" i="2"/>
  <c r="BE276" i="2"/>
  <c r="F36" i="2"/>
  <c r="BC55" i="1" s="1"/>
  <c r="F37" i="2"/>
  <c r="BD55" i="1" s="1"/>
  <c r="F35" i="3"/>
  <c r="BB56" i="1" s="1"/>
  <c r="F34" i="2"/>
  <c r="BA55" i="1"/>
  <c r="F36" i="3"/>
  <c r="BC56" i="1" s="1"/>
  <c r="J34" i="3"/>
  <c r="AW56" i="1" s="1"/>
  <c r="F37" i="3"/>
  <c r="BD56" i="1" s="1"/>
  <c r="J34" i="2"/>
  <c r="AW55" i="1"/>
  <c r="F35" i="2"/>
  <c r="BB55" i="1" s="1"/>
  <c r="F34" i="3"/>
  <c r="BA56" i="1" s="1"/>
  <c r="P97" i="2" l="1"/>
  <c r="BK97" i="2"/>
  <c r="J97" i="2"/>
  <c r="J60" i="2"/>
  <c r="P92" i="3"/>
  <c r="P91" i="3"/>
  <c r="AU56" i="1" s="1"/>
  <c r="T92" i="3"/>
  <c r="T91" i="3" s="1"/>
  <c r="BK327" i="2"/>
  <c r="J327" i="2"/>
  <c r="J72" i="2"/>
  <c r="R92" i="3"/>
  <c r="R91" i="3"/>
  <c r="T291" i="2"/>
  <c r="T96" i="2"/>
  <c r="P291" i="2"/>
  <c r="P96" i="2"/>
  <c r="AU55" i="1"/>
  <c r="R97" i="2"/>
  <c r="R96" i="2"/>
  <c r="BK331" i="3"/>
  <c r="J331" i="3" s="1"/>
  <c r="J67" i="3" s="1"/>
  <c r="BK92" i="3"/>
  <c r="J92" i="3"/>
  <c r="J60" i="3"/>
  <c r="BK96" i="2"/>
  <c r="J96" i="2"/>
  <c r="J59" i="2"/>
  <c r="BD54" i="1"/>
  <c r="W33" i="1"/>
  <c r="F33" i="2"/>
  <c r="AZ55" i="1" s="1"/>
  <c r="J33" i="2"/>
  <c r="AV55" i="1"/>
  <c r="AT55" i="1"/>
  <c r="BC54" i="1"/>
  <c r="AY54" i="1"/>
  <c r="F33" i="3"/>
  <c r="AZ56" i="1" s="1"/>
  <c r="J33" i="3"/>
  <c r="AV56" i="1" s="1"/>
  <c r="AT56" i="1" s="1"/>
  <c r="BA54" i="1"/>
  <c r="AW54" i="1" s="1"/>
  <c r="AK30" i="1" s="1"/>
  <c r="BB54" i="1"/>
  <c r="W31" i="1" s="1"/>
  <c r="BK91" i="3" l="1"/>
  <c r="J91" i="3"/>
  <c r="J59" i="3"/>
  <c r="AU54" i="1"/>
  <c r="W32" i="1"/>
  <c r="AX54" i="1"/>
  <c r="W30" i="1"/>
  <c r="AZ54" i="1"/>
  <c r="W29" i="1" s="1"/>
  <c r="J30" i="2"/>
  <c r="AG55" i="1"/>
  <c r="J39" i="2" l="1"/>
  <c r="AN55" i="1"/>
  <c r="AV54" i="1"/>
  <c r="AK29" i="1" s="1"/>
  <c r="J30" i="3"/>
  <c r="AG56" i="1" s="1"/>
  <c r="J39" i="3" l="1"/>
  <c r="AN56" i="1"/>
  <c r="AG54" i="1"/>
  <c r="AK26" i="1"/>
  <c r="AK35" i="1" s="1"/>
  <c r="AT54" i="1"/>
  <c r="AN54" i="1" s="1"/>
</calcChain>
</file>

<file path=xl/sharedStrings.xml><?xml version="1.0" encoding="utf-8"?>
<sst xmlns="http://schemas.openxmlformats.org/spreadsheetml/2006/main" count="5878" uniqueCount="938">
  <si>
    <t>Export Komplet</t>
  </si>
  <si>
    <t>VZ</t>
  </si>
  <si>
    <t>2.0</t>
  </si>
  <si>
    <t>ZAMOK</t>
  </si>
  <si>
    <t>False</t>
  </si>
  <si>
    <t>{95a30be0-c814-4f86-bc50-dcebde3d2615}</t>
  </si>
  <si>
    <t>0,01</t>
  </si>
  <si>
    <t>21</t>
  </si>
  <si>
    <t>12</t>
  </si>
  <si>
    <t>REKAPITULACE STAVBY</t>
  </si>
  <si>
    <t>v ---  níže se nacházejí doplnkové a pomocné údaje k sestavám  --- v</t>
  </si>
  <si>
    <t>Návod na vyplnění</t>
  </si>
  <si>
    <t>0,001</t>
  </si>
  <si>
    <t>Kód:</t>
  </si>
  <si>
    <t>MC34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</si>
  <si>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</si>
  <si>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</si>
  <si>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sportoviště, Česká Třebová</t>
  </si>
  <si>
    <t>KSO:</t>
  </si>
  <si>
    <t/>
  </si>
  <si>
    <t>CC-CZ:</t>
  </si>
  <si>
    <t>Místo:</t>
  </si>
  <si>
    <t xml:space="preserve"> </t>
  </si>
  <si>
    <t>Datum:</t>
  </si>
  <si>
    <t>8. 11. 2024</t>
  </si>
  <si>
    <t>Zadavatel:</t>
  </si>
  <si>
    <t>IČ:</t>
  </si>
  <si>
    <t>Město Česká Třebová</t>
  </si>
  <si>
    <t>DIČ:</t>
  </si>
  <si>
    <t>Uchazeč:</t>
  </si>
  <si>
    <t>Vyplň údaj</t>
  </si>
  <si>
    <t>Projektant:</t>
  </si>
  <si>
    <t>MOTION CONSTRUCTION s.r.o.</t>
  </si>
  <si>
    <t>True</t>
  </si>
  <si>
    <t>Zpracovatel:</t>
  </si>
  <si>
    <t>Lukáš Novák</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</si>
  <si>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</si>
  <si>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Kalkulace a stanovení rozpočtu ceny díla budou prováděny v souladu se specifikací. Specifikaci tvoří (i) dokumentace pro provádění stavby ve smyslu příslušné vyhlášky o dokumentaci staveb, (ii) souhrnný technický koncept řešení a standardů vybavení, včetně případně projektu interiéru a knihy povrchových materiálů a prvků, a (iii) dokumentace k územnímu rozhodnutí a stavebnímu povolení (případně společnému povolení), vše sestávající z výkresů, dokumentů, rozhodnutí, souhlasů, stanovisek a vyjádření vztahující se k projektu, které byly zpracovateli cenové nabídky předány před a/nebo v průběhu výběru zhotovitele díla. Při kalkulaci a stanovení rozpočtu ceny díla bude zpracovatel cenové nabídky postupovat dle položek a popisu prací a konstrukčního řešení, jež jsou předmětem díla, a jejich číselného kódu příslušné cenové soustavy, a to vše na základě specifikace, zejména v souladu s technickými, technologickými a materiálovými charakteristikami uvedenými ve specifikaci. Tam, kde položky a jejich číselné kódy příslušné cenové soustavy obsahují v popisu odkaz na dokumentaci pro provádění stavby, bude zpracovatel cenové nabídky při kalkulaci a stanovení rozpočtu ceny díla postupovat dle a v souladu se specifikací uvedenou v dokumentaci pro provádění stavby. V případě jakéhokoliv nesouladu v obsahu jednotlivých shora uvedených dokumentů, které jsou součástí specifikace, je zpracovatel cenové nabídky povinen upozornit zpracovatele dokumentace a vyžádat si upřesnění, který ze shora uvedených dokumentů bude v daném případě rozhodným. Zároveň platí, že zpracovatel cenové nabídky stanoví cenu díla s ohledem na minimálně stejnou kvalitu, provedení, standardy a parametry jako ty uvedené v knize povrchových materiálů_x000D_
_x000D_
Zpracovatel cenové nabídky připraví rozpočet ceny díla a cenovou nabídku za zhotovení díla tak, aby dílo mohlo být dokončeno v kvalitě uvedené ve specifikaci a hodilo se k účelu v souladu se specifikací. Zpracovatel cenové nabídky je povinen jednat s odbornou péči a prověřit správnost a úplnost specifikace a soulad jednotlivých dokumentů, jež jsou součástí specifikace, a nejpozději před předložením finální cenové nabídky upozornit zpracovatele dokumentace na všechny její nejasnosti, chyby, rozpory, nepřesnosti nebo jiné vady. V opačném případě bude specifikace považována za prostou jakýchkoliv nejasností, chyb, rozporů, nepřesností nebo jiných vad a zpracovatel cenové nabídky a/nebo následně zhotovitel díla nebude oprávněn vznášet jakékoliv požadavky nad rámec specifikace (zejména ohledně zvýšení ceny díla) v případě, že některé nejasnosti, chyby, rozpory, nepřesnosti nebo jiné vady budou zjištěny později._x000D_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</si>
  <si>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</si>
  <si>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</si>
  <si>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</si>
  <si>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</si>
  <si>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</si>
  <si>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</si>
  <si>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</si>
  <si>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</si>
  <si>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</si>
  <si>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</si>
  <si>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</si>
  <si>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</si>
  <si>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</si>
  <si>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</si>
  <si>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</si>
  <si>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</si>
  <si>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</si>
  <si>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</si>
  <si>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</si>
  <si>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</si>
  <si>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</si>
  <si>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</si>
  <si>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</si>
  <si>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</si>
  <si>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</si>
  <si>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</si>
  <si>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</si>
  <si>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</si>
  <si>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</si>
  <si>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</si>
  <si>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</si>
  <si>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</si>
  <si>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</si>
  <si>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</si>
  <si>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</si>
  <si>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</si>
  <si>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</si>
  <si>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</si>
  <si>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</si>
  <si>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</si>
  <si>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ETAPA I</t>
  </si>
  <si>
    <t>STA</t>
  </si>
  <si>
    <t>1</t>
  </si>
  <si>
    <t>{d3c914fb-ae18-4c6a-b132-99c5a7ef868a}</t>
  </si>
  <si>
    <t>2</t>
  </si>
  <si>
    <t>02</t>
  </si>
  <si>
    <t>ETAPA II</t>
  </si>
  <si>
    <t>{1f66dccb-c0a5-4e33-8998-f7dd2bdc6f98}</t>
  </si>
  <si>
    <t>KRYCÍ LIST SOUPISU PRACÍ</t>
  </si>
  <si>
    <t>Objekt:</t>
  </si>
  <si>
    <t>01 - ETAPA I</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</si>
  <si>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Kalkulace a stanovení rozpočtu ceny díla budou prováděny v souladu se specifikací. Specifikaci tvoří (i) dokumentace pro provádění stavby ve smyslu příslušné vyhlášky o dokumentaci staveb, (ii) souhrnný technický koncept řešení a standardů vybavení, včetně případně projektu interiéru a knihy povrchových materiálů a prvků, a (iii) dokumentace k územnímu rozhodnutí a stavebnímu povolení (případně společnému povolení), vše sestávající z výkresů, dokumentů, rozhodnutí, souhlasů, stanovisek a vyjádření vztahující se k projektu, které byly zpracovateli cenové nabídky předány před a/nebo v průběhu výběru zhotovitele díla. Při kalkulaci a stanovení rozpočtu ceny díla bude zpracovatel cenové nabídky postupovat dle položek a popisu prací a konstrukčního řešení, jež jsou předmětem díla, a jejich číselného kódu příslušné cenové soustavy, a to vše na základě specifikace, zejména v souladu s technickými, technologickými a materiálovými charakteristikami uvedenými ve specifikaci. Tam, kde položky a jejich číselné kódy příslušné cenové soustavy obsahují v popisu odkaz na dokumentaci pro provádění stavby, bude zpracovatel cenové nabídky při kalkulaci a stanovení rozpočtu ceny díla postupovat dle a v souladu se specifikací uvedenou v dokumentaci pro provádění stavby. V případě jakéhokoliv nesouladu v obsahu jednotlivých shora uvedených dokumentů, které jsou součástí specifikace, je zpracovatel cenové nabídky povinen upozornit zpracovatele dokumentace a vyžádat si upřesnění, který ze shora uvedených dokumentů bude v daném případě rozhodným. Zároveň platí, že zpracovatel cenové nabídky stanoví cenu díla s ohledem na minimálně stejnou kvalitu, provedení, standardy a parametry jako ty uvedené v knize povrchových materiálů  Zpracovatel cenové nabídky připraví rozpočet ceny díla a cenovou nabídku za zhotovení díla tak, aby dílo mohlo být dokončeno v kvalitě uvedené ve specifikaci a hodilo se k účelu v souladu se specifikací. Zpracovatel cenové nabídky je povinen jednat s odbornou péči a prověřit správnost a úplnost specifikace a soulad jednotlivých dokumentů, jež jsou součástí specifikace, a nejpozději před předložením finální cenové nabídky upozornit zpracovatele dokumentace na všechny její nejasnosti, chyby, rozpory, nepřesnosti nebo jiné vady. V opačném případě bude specifikace považována za prostou jakýchkoliv nejasností, chyb, rozporů, nepřesností nebo jiných vad a zpracovatel cenové nabídky a/nebo následně zhotovitel díla nebude oprávněn vznášet jakékoliv požadavky nad rámec specifikace (zejména ohledně zvýšení ceny díla) v případě, že některé nejasnosti, chyby, rozpory, nepřesnosti nebo jiné vady budou zjištěny později.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</si>
  <si>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</si>
  <si>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</si>
  <si>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</si>
  <si>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</si>
  <si>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</si>
  <si>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</si>
  <si>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</si>
  <si>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</si>
  <si>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5 - Komunikace pozemní</t>
  </si>
  <si>
    <t xml:space="preserve">    9 - Ostatní konstrukce a práce, bourání</t>
  </si>
  <si>
    <t xml:space="preserve">    997 - Přesun sutě</t>
  </si>
  <si>
    <t xml:space="preserve">    998 - Přesun hmot</t>
  </si>
  <si>
    <t>PSV - Práce a dodávky PSV</t>
  </si>
  <si>
    <t xml:space="preserve">    741 - Elektroinstalace - silnoproud</t>
  </si>
  <si>
    <t xml:space="preserve">    762 - Konstrukce tesařské</t>
  </si>
  <si>
    <t xml:space="preserve">    783 - Dokončovací práce - nátěry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</si>
  <si>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</si>
  <si>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</si>
  <si>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</si>
  <si>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</si>
  <si>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</si>
  <si>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</si>
  <si>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</si>
  <si>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</si>
  <si>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</si>
  <si>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</si>
  <si>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</si>
  <si>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</si>
  <si>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</si>
  <si>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</si>
  <si>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</si>
  <si>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</si>
  <si>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</si>
  <si>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</si>
  <si>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</si>
  <si>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</si>
  <si>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</si>
  <si>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</si>
  <si>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</si>
  <si>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112101102</t>
  </si>
  <si>
    <t>Odstranění stromů s odřezáním kmene a s odvětvením listnatých, průměru kmene přes 300 do 500 mm</t>
  </si>
  <si>
    <t>kus</t>
  </si>
  <si>
    <t>CS ÚRS 2024 02</t>
  </si>
  <si>
    <t>4</t>
  </si>
  <si>
    <t>-383408953</t>
  </si>
  <si>
    <t>Online PSC</t>
  </si>
  <si>
    <t>https://podminky.urs.cz/item/CS_URS_2024_02/112101102</t>
  </si>
  <si>
    <t>112251102</t>
  </si>
  <si>
    <t>Odstranění pařezů strojně s jejich vykopáním nebo vytrháním průměru přes 300 do 500 mm</t>
  </si>
  <si>
    <t>-670801799</t>
  </si>
  <si>
    <t>https://podminky.urs.cz/item/CS_URS_2024_02/112251102</t>
  </si>
  <si>
    <t>3</t>
  </si>
  <si>
    <t>121151123</t>
  </si>
  <si>
    <t>Sejmutí ornice strojně při souvislé ploše přes 500 m2, tl. vrstvy do 200 mm</t>
  </si>
  <si>
    <t>m2</t>
  </si>
  <si>
    <t>-900011057</t>
  </si>
  <si>
    <t>https://podminky.urs.cz/item/CS_URS_2024_02/121151123</t>
  </si>
  <si>
    <t>122251106</t>
  </si>
  <si>
    <t>Odkopávky a prokopávky nezapažené strojně v hornině třídy těžitelnosti I skupiny 3 přes 1 000 do 5 000 m3</t>
  </si>
  <si>
    <t>m3</t>
  </si>
  <si>
    <t>1382456581</t>
  </si>
  <si>
    <t>https://podminky.urs.cz/item/CS_URS_2024_02/122251106</t>
  </si>
  <si>
    <t>VV</t>
  </si>
  <si>
    <t>2850*0,45</t>
  </si>
  <si>
    <t>5</t>
  </si>
  <si>
    <t>131251104</t>
  </si>
  <si>
    <t>Hloubení nezapažených jam a zářezů strojně s urovnáním dna do předepsaného profilu a spádu v hornině třídy těžitelnosti I skupiny 3 přes 100 do 500 m3</t>
  </si>
  <si>
    <t>-1242846184</t>
  </si>
  <si>
    <t>https://podminky.urs.cz/item/CS_URS_2024_02/131251104</t>
  </si>
  <si>
    <t xml:space="preserve"> oplocení h=5m (multifunkční hřiště)</t>
  </si>
  <si>
    <t xml:space="preserve">115*0,6*0,6*1,0 </t>
  </si>
  <si>
    <t>multifunkční sloupky</t>
  </si>
  <si>
    <t>6*0,5*0,5*0,9</t>
  </si>
  <si>
    <t xml:space="preserve"> uložení fotbalových branek</t>
  </si>
  <si>
    <t xml:space="preserve">4*0,5*0,5*0,9 </t>
  </si>
  <si>
    <t>vsakovací objekt</t>
  </si>
  <si>
    <t>72</t>
  </si>
  <si>
    <t>Součet</t>
  </si>
  <si>
    <t>6</t>
  </si>
  <si>
    <t>132251104</t>
  </si>
  <si>
    <t>Hloubení nezapažených rýh šířky do 800 mm strojně s urovnáním dna do předepsaného profilu a spádu v hornině třídy těžitelnosti I skupiny 3 přes 100 m3</t>
  </si>
  <si>
    <t>625503544</t>
  </si>
  <si>
    <t>https://podminky.urs.cz/item/CS_URS_2024_02/132251104</t>
  </si>
  <si>
    <t xml:space="preserve">drenáž DN 200 </t>
  </si>
  <si>
    <t>90*0,6*0,6</t>
  </si>
  <si>
    <t>drenáž DN 100</t>
  </si>
  <si>
    <t>700*0,3*0,6</t>
  </si>
  <si>
    <t>7</t>
  </si>
  <si>
    <t>162201402</t>
  </si>
  <si>
    <t>Vodorovné přemístění větví, kmenů nebo pařezů s naložením, složením a dopravou do 1000 m větví stromů listnatých, průměru kmene přes 300 do 500 mm</t>
  </si>
  <si>
    <t>-414156970</t>
  </si>
  <si>
    <t>https://podminky.urs.cz/item/CS_URS_2024_02/162201402</t>
  </si>
  <si>
    <t>8</t>
  </si>
  <si>
    <t>162201412</t>
  </si>
  <si>
    <t>Vodorovné přemístění větví, kmenů nebo pařezů s naložením, složením a dopravou do 1000 m kmenů stromů listnatých, průměru přes 300 do 500 mm</t>
  </si>
  <si>
    <t>114122479</t>
  </si>
  <si>
    <t>https://podminky.urs.cz/item/CS_URS_2024_02/162201412</t>
  </si>
  <si>
    <t>9</t>
  </si>
  <si>
    <t>162251102</t>
  </si>
  <si>
    <t>Vodorovné přemístění výkopku nebo sypaniny po suchu na obvyklém dopravním prostředku, bez naložení výkopku, avšak se složením bez rozhrnutí z horniny třídy těžitelnosti I skupiny 1 až 3 na vzdálenost přes 20 do 50 m</t>
  </si>
  <si>
    <t>409301490</t>
  </si>
  <si>
    <t>https://podminky.urs.cz/item/CS_URS_2024_02/162251102</t>
  </si>
  <si>
    <t>10</t>
  </si>
  <si>
    <t>162301932</t>
  </si>
  <si>
    <t>Vodorovné přemístění větví, kmenů nebo pařezů s naložením, složením a dopravou Příplatek k cenám za každých dalších i započatých 1000 m přes 1000 m větví stromů listnatých, průměru kmene přes 300 do 500 mm</t>
  </si>
  <si>
    <t>-1774259035</t>
  </si>
  <si>
    <t>https://podminky.urs.cz/item/CS_URS_2024_02/162301932</t>
  </si>
  <si>
    <t>11</t>
  </si>
  <si>
    <t>162301952</t>
  </si>
  <si>
    <t>Vodorovné přemístění větví, kmenů nebo pařezů s naložením, složením a dopravou Příplatek k cenám za každých dalších i započatých 1000 m přes 1000 m kmenů stromů listnatých, o průměru přes 300 do 500 mm</t>
  </si>
  <si>
    <t>792954658</t>
  </si>
  <si>
    <t>https://podminky.urs.cz/item/CS_URS_2024_02/162301952</t>
  </si>
  <si>
    <t>3*19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</si>
  <si>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</si>
  <si>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</si>
  <si>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2103668074</t>
  </si>
  <si>
    <t>https://podminky.urs.cz/item/CS_URS_2024_02/162751117</t>
  </si>
  <si>
    <t>1055*0,1</t>
  </si>
  <si>
    <t>1282,5+115,65+158,4</t>
  </si>
  <si>
    <t>13</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</si>
  <si>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</si>
  <si>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</si>
  <si>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-418282339</t>
  </si>
  <si>
    <t>https://podminky.urs.cz/item/CS_URS_2024_02/162751119</t>
  </si>
  <si>
    <t>1662,05*10</t>
  </si>
  <si>
    <t>14</t>
  </si>
  <si>
    <t>167151111</t>
  </si>
  <si>
    <t>Nakládání, skládání a překládání neulehlého výkopku nebo sypaniny strojně nakládání, množství přes 100 m3, z hornin třídy těžitelnosti I, skupiny 1 až 3</t>
  </si>
  <si>
    <t>2083836735</t>
  </si>
  <si>
    <t>https://podminky.urs.cz/item/CS_URS_2024_02/167151111</t>
  </si>
  <si>
    <t>15</t>
  </si>
  <si>
    <t>171151112</t>
  </si>
  <si>
    <t>Uložení sypanin do násypů strojně s rozprostřením sypaniny ve vrstvách a s hrubým urovnáním zhutněných z hornin nesoudržných kamenitých</t>
  </si>
  <si>
    <t>1146743296</t>
  </si>
  <si>
    <t>https://podminky.urs.cz/item/CS_URS_2024_02/171151112</t>
  </si>
  <si>
    <t>16</t>
  </si>
  <si>
    <t>M</t>
  </si>
  <si>
    <t>58333651</t>
  </si>
  <si>
    <t>kamenivo těžené hrubé frakce 8/16</t>
  </si>
  <si>
    <t>t</t>
  </si>
  <si>
    <t>-25698048</t>
  </si>
  <si>
    <t>72*2 'Přepočtené koeficientem množství</t>
  </si>
  <si>
    <t>17</t>
  </si>
  <si>
    <t>171201231</t>
  </si>
  <si>
    <t>Poplatek za uložení stavebního odpadu na recyklační skládce (skládkovné) zeminy a kamení zatříděného do Katalogu odpadů pod kódem 17 05 04</t>
  </si>
  <si>
    <t>768088169</t>
  </si>
  <si>
    <t>https://podminky.urs.cz/item/CS_URS_2024_02/171201231</t>
  </si>
  <si>
    <t>1662,05*1,8</t>
  </si>
  <si>
    <t>18</t>
  </si>
  <si>
    <t>171251201</t>
  </si>
  <si>
    <t>Uložení sypaniny na skládky nebo meziskládky bez hutnění s upravením uložené sypaniny do předepsaného tvaru</t>
  </si>
  <si>
    <t>972942422</t>
  </si>
  <si>
    <t>https://podminky.urs.cz/item/CS_URS_2024_02/171251201</t>
  </si>
  <si>
    <t>19</t>
  </si>
  <si>
    <t>181152302</t>
  </si>
  <si>
    <t>Úprava pláně na stavbách silnic a dálnic strojně v zářezech mimo skalních se zhutněním</t>
  </si>
  <si>
    <t>-788202908</t>
  </si>
  <si>
    <t>https://podminky.urs.cz/item/CS_URS_2024_02/181152302</t>
  </si>
  <si>
    <t xml:space="preserve">Multifunkční hřiště </t>
  </si>
  <si>
    <t>1211</t>
  </si>
  <si>
    <t xml:space="preserve">Atletická dráha </t>
  </si>
  <si>
    <t>1061</t>
  </si>
  <si>
    <t>dlažba</t>
  </si>
  <si>
    <t>80</t>
  </si>
  <si>
    <t>trávník</t>
  </si>
  <si>
    <t>890,72</t>
  </si>
  <si>
    <t>20</t>
  </si>
  <si>
    <t>184401112</t>
  </si>
  <si>
    <t>Příprava dřeviny k přesazení v rovině nebo na svahu do 1:5 s balem, při průměru balu přes 0,8 do 1 m</t>
  </si>
  <si>
    <t>-1784245906</t>
  </si>
  <si>
    <t>https://podminky.urs.cz/item/CS_URS_2024_02/184401112</t>
  </si>
  <si>
    <t>R065</t>
  </si>
  <si>
    <t>Ochrana stávajících stromů listnatých</t>
  </si>
  <si>
    <t>-1257513884</t>
  </si>
  <si>
    <t>22</t>
  </si>
  <si>
    <t>113107242</t>
  </si>
  <si>
    <t>Odstranění podkladů nebo krytů strojně plochy jednotlivě přes 200 m2 s přemístěním hmot na skládku na vzdálenost do 20 m nebo s naložením na dopravní prostředek živičných, o tl. vrstvy přes 50 do 100 mm</t>
  </si>
  <si>
    <t>-1834184329</t>
  </si>
  <si>
    <t>https://podminky.urs.cz/item/CS_URS_2024_02/113107242</t>
  </si>
  <si>
    <t>966</t>
  </si>
  <si>
    <t>23</t>
  </si>
  <si>
    <t>180402111R00</t>
  </si>
  <si>
    <t>Založení trávníku parkového výsevem v rovině, včetně kořenové vrstvy tl 15cm (80% ornice + 15% písek, rašelina 5%), osivo 25 g/m2</t>
  </si>
  <si>
    <t>-1815467985</t>
  </si>
  <si>
    <t>zatravnění okolních ploch</t>
  </si>
  <si>
    <t>476+36,91+77,81+ 300</t>
  </si>
  <si>
    <t>Zakládání</t>
  </si>
  <si>
    <t>24</t>
  </si>
  <si>
    <t>212752501X</t>
  </si>
  <si>
    <t>Trativody z drenážních trubek pro liniové stavby a komunikace se zřízením štěrkového lože pod trubky a s jejich obsypem v otevřeném výkopu trubka korugovaná PP SN 8 celoperforovaná 360° DN 100</t>
  </si>
  <si>
    <t>m</t>
  </si>
  <si>
    <t>66561155</t>
  </si>
  <si>
    <t>25</t>
  </si>
  <si>
    <t>212752511X</t>
  </si>
  <si>
    <t>Trativody z drenážních trubek pro liniové stavby a komunikace se zřízením štěrkového lože pod trubky a s jejich obsypem v otevřeném výkopu trubka korugovaná PP SN 8 perforace 220° DN 100</t>
  </si>
  <si>
    <t>1937010354</t>
  </si>
  <si>
    <t>26</t>
  </si>
  <si>
    <t>212752512</t>
  </si>
  <si>
    <t>Trativody z drenážních trubek pro liniové stavby a komunikace se zřízením štěrkového lože pod trubky a s jejich obsypem v otevřeném výkopu trubka korugovaná PP SN 8 perforace 220° DN 200</t>
  </si>
  <si>
    <t>-81319066</t>
  </si>
  <si>
    <t>https://podminky.urs.cz/item/CS_URS_2024_02/212752512</t>
  </si>
  <si>
    <t>27</t>
  </si>
  <si>
    <t>5112R00</t>
  </si>
  <si>
    <t>Napojení bezpečnostního přepadu na stávající dešťovou šachtu, zemní práce</t>
  </si>
  <si>
    <t>-1889149671</t>
  </si>
  <si>
    <t>28</t>
  </si>
  <si>
    <t>7101515R00</t>
  </si>
  <si>
    <t>M+D Revizní šachta systému odvodnění PVC o400, poklop betonový tř. zat. B, uzamykatelný</t>
  </si>
  <si>
    <t>1507661543</t>
  </si>
  <si>
    <t>29</t>
  </si>
  <si>
    <t>K001</t>
  </si>
  <si>
    <t>M+D Retenční nádrž 8m3 - kompletní provedení, včetně zemních prací, podsypů, obsypů a příslušenství</t>
  </si>
  <si>
    <t>kpl</t>
  </si>
  <si>
    <t>1797605038</t>
  </si>
  <si>
    <t>30</t>
  </si>
  <si>
    <t>275313611R00</t>
  </si>
  <si>
    <t>Beton základových patek prostý C 16/20 (B 20), včetně podsypu, bednění a chrániček PVC KG DN 150-250</t>
  </si>
  <si>
    <t>-62137490</t>
  </si>
  <si>
    <t>oplocení h=5m (multifunkční hřiště)</t>
  </si>
  <si>
    <t>4*0,5*0,5*0,9</t>
  </si>
  <si>
    <t>Svislé a kompletní konstrukce</t>
  </si>
  <si>
    <t>31</t>
  </si>
  <si>
    <t>348171149</t>
  </si>
  <si>
    <t>Montáž oplocení z dílců kovových panelových svařovaných, na ocelové profilované sloupky, výšky přes 2,0 do 2,5 m</t>
  </si>
  <si>
    <t>-928776538</t>
  </si>
  <si>
    <t>https://podminky.urs.cz/item/CS_URS_2024_02/348171149</t>
  </si>
  <si>
    <t>142</t>
  </si>
  <si>
    <t>32</t>
  </si>
  <si>
    <t>55342428</t>
  </si>
  <si>
    <t>plotový dílec svařované pletivo 2230x2506 oko 20x200 Ø5, ZN, včetně uchycovacích prostředků na JAKL sloupky</t>
  </si>
  <si>
    <t>ks</t>
  </si>
  <si>
    <t>-1511718212</t>
  </si>
  <si>
    <t>33</t>
  </si>
  <si>
    <t>55342428.1</t>
  </si>
  <si>
    <t>plotový dílec svařované pletivo 1630x2506 oko 20x200 Ø5, ZN, včetně uchycovacích prostředků na JAKL sloupky</t>
  </si>
  <si>
    <t>-2030593897</t>
  </si>
  <si>
    <t>34</t>
  </si>
  <si>
    <t>430241003R00</t>
  </si>
  <si>
    <t>Montáž jeřáb. sloupů vnějších v. 5-6 m, do 200 kg/m</t>
  </si>
  <si>
    <t>100 kg</t>
  </si>
  <si>
    <t>327780388</t>
  </si>
  <si>
    <t>35</t>
  </si>
  <si>
    <t>338171124X</t>
  </si>
  <si>
    <t>Montáž sloupků a vzpěr plotových ocelových trubkových nebo profilovaných</t>
  </si>
  <si>
    <t>535120536</t>
  </si>
  <si>
    <t>36</t>
  </si>
  <si>
    <t>V5</t>
  </si>
  <si>
    <t>Sloupy pro oplocení z 2D sítě S.1, H=6,0m JACKL 100x60x5, úprava na uchycení mantinelů povrch. úp. žárovým zinkováním</t>
  </si>
  <si>
    <t>-215403623</t>
  </si>
  <si>
    <t>37</t>
  </si>
  <si>
    <t>V6</t>
  </si>
  <si>
    <t>Sloupy pro oplocení z 2D sítě S.3, H=6,0m JACKL 200x100x5, úprava na uchycení mantinelů, basketbalových košů, povrch. úp. žárovým zinkováním</t>
  </si>
  <si>
    <t>-641018625</t>
  </si>
  <si>
    <t>38</t>
  </si>
  <si>
    <t>V11</t>
  </si>
  <si>
    <t>M+D Brána vjezdová ocelová, žárově zinkovaná 2,5 * 2,1 m</t>
  </si>
  <si>
    <t>2118688706</t>
  </si>
  <si>
    <t>39</t>
  </si>
  <si>
    <t>V12</t>
  </si>
  <si>
    <t>M+D Branka vstupní ocelová, žárově zinkovaná 0,9 * 2,1 m</t>
  </si>
  <si>
    <t>-1162821431</t>
  </si>
  <si>
    <t>Komunikace pozemní</t>
  </si>
  <si>
    <t>40</t>
  </si>
  <si>
    <t>564201111X</t>
  </si>
  <si>
    <t>Podklad nebo kryt z kameniva vel. 0-4 mm s rozprostřením a zhutněním plochy přes 100 m2, po zhutnění tl. 20 mm</t>
  </si>
  <si>
    <t>-1144163428</t>
  </si>
  <si>
    <t>41</t>
  </si>
  <si>
    <t>564710011</t>
  </si>
  <si>
    <t>Podklad nebo kryt z kameniva hrubého drceného vel. 8-16 mm s rozprostřením a zhutněním plochy přes 100 m2, po zhutnění tl. 50 mm</t>
  </si>
  <si>
    <t>753946815</t>
  </si>
  <si>
    <t>https://podminky.urs.cz/item/CS_URS_2024_02/564710011</t>
  </si>
  <si>
    <t>42</t>
  </si>
  <si>
    <t>564730111</t>
  </si>
  <si>
    <t>Podklad nebo kryt z kameniva hrubého drceného vel. 16-32 mm s rozprostřením a zhutněním plochy přes 100 m2, po zhutnění tl. 100 mm</t>
  </si>
  <si>
    <t>894513387</t>
  </si>
  <si>
    <t>https://podminky.urs.cz/item/CS_URS_2024_02/564730111</t>
  </si>
  <si>
    <t>43</t>
  </si>
  <si>
    <t>564751111</t>
  </si>
  <si>
    <t>Podklad nebo kryt z kameniva hrubého drceného vel. 32-63 mm s rozprostřením a zhutněním plochy přes 100 m2, po zhutnění tl. 150 mm</t>
  </si>
  <si>
    <t>2119131215</t>
  </si>
  <si>
    <t>https://podminky.urs.cz/item/CS_URS_2024_02/564751111</t>
  </si>
  <si>
    <t>44</t>
  </si>
  <si>
    <t>576136111</t>
  </si>
  <si>
    <t>Asfaltový koberec otevřený AKO 8 (AKOJ) s rozprostřením a se zhutněním z modifikovaného asfaltu v pruhu šířky do 3 m, po zhutnění tl. 40 mm</t>
  </si>
  <si>
    <t>784994457</t>
  </si>
  <si>
    <t>https://podminky.urs.cz/item/CS_URS_2024_02/576136111</t>
  </si>
  <si>
    <t>45</t>
  </si>
  <si>
    <t>576146311</t>
  </si>
  <si>
    <t>Asfaltový koberec otevřený AKO 16 (AKOH) s rozprostřením a se zhutněním z nemodifikovaného asfaltu v pruhu šířky do 3 m, po zhutnění tl. 50 mm</t>
  </si>
  <si>
    <t>-675982720</t>
  </si>
  <si>
    <t>https://podminky.urs.cz/item/CS_URS_2024_02/576146311</t>
  </si>
  <si>
    <t>46</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</si>
  <si>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</si>
  <si>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</si>
  <si>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1005483559</t>
  </si>
  <si>
    <t>https://podminky.urs.cz/item/CS_URS_2024_02/596211111</t>
  </si>
  <si>
    <t>47</t>
  </si>
  <si>
    <t>59245018</t>
  </si>
  <si>
    <t>dlažba skladebná betonová 200x100mm tl 60mm přírodní</t>
  </si>
  <si>
    <t>-834039752</t>
  </si>
  <si>
    <t>80*1,03 'Přepočtené koeficientem množství</t>
  </si>
  <si>
    <t>48</t>
  </si>
  <si>
    <t>V1</t>
  </si>
  <si>
    <t>M+D Plně probarvovaný povrch v tl. 13 mm, nanášený finišerem v jedné vrstvě + lajnování (drenážní) - Plně probarvený EPDM granulát fr. 1-4 mm a pojiva tl. 13 mm, pokládka finišerem, drenážní povrch</t>
  </si>
  <si>
    <t>978830773</t>
  </si>
  <si>
    <t>49</t>
  </si>
  <si>
    <t>V2</t>
  </si>
  <si>
    <t>Pružná podložka směs černého EPDM granulátu fr. 1-4 mm a pojiva tl. 11 mm, drenážní povrch</t>
  </si>
  <si>
    <t>-1393253362</t>
  </si>
  <si>
    <t>50</t>
  </si>
  <si>
    <t>V3</t>
  </si>
  <si>
    <t>Dodávka a montáž polyuretanového povrchu stříkaný tl. 2-3mm, vč značení čar atletické dráhy, multifunkčního a volejbalového hřiště, drenážní povrch</t>
  </si>
  <si>
    <t>1623177939</t>
  </si>
  <si>
    <t>Ostatní konstrukce a práce, bourání</t>
  </si>
  <si>
    <t>51</t>
  </si>
  <si>
    <t>916231213</t>
  </si>
  <si>
    <t>Osazení chodníkového obrubníku betonového se zřízením lože, s vyplněním a zatřením spár cementovou maltou stojatého s boční opěrou z betonu prostého, do lože z betonu prostého</t>
  </si>
  <si>
    <t>-659096485</t>
  </si>
  <si>
    <t>https://podminky.urs.cz/item/CS_URS_2024_02/916231213</t>
  </si>
  <si>
    <t>52</t>
  </si>
  <si>
    <t>59217060</t>
  </si>
  <si>
    <t>obrubník parkový betonový 1000x50x200mm přírodní</t>
  </si>
  <si>
    <t>985828109</t>
  </si>
  <si>
    <t>639*1,02 'Přepočtené koeficientem množství</t>
  </si>
  <si>
    <t>53</t>
  </si>
  <si>
    <t>V14</t>
  </si>
  <si>
    <t>Fotbalová branka pro kopanou 5,0x2,0m včetně sítě,zemní pouzdra</t>
  </si>
  <si>
    <t>-731971883</t>
  </si>
  <si>
    <t>54</t>
  </si>
  <si>
    <t>V16</t>
  </si>
  <si>
    <t>Multifunkční sloupky hranaté, volejbal, tenis včetně zemních pouzder s víčkem</t>
  </si>
  <si>
    <t>pár</t>
  </si>
  <si>
    <t>-187406252</t>
  </si>
  <si>
    <t>55</t>
  </si>
  <si>
    <t>V17</t>
  </si>
  <si>
    <t>Basketbalová konstrukce - vyložení 2250 mm, sklolaminátová deska 180 x 105 mm, povrch odolný proti počasí a poškrábání</t>
  </si>
  <si>
    <t>-2118026461</t>
  </si>
  <si>
    <t>56</t>
  </si>
  <si>
    <t>V18</t>
  </si>
  <si>
    <t>Bezuzlová volejbalová síť "Smash", PP, 4 mm, na obou stranách s vodicí kladkou</t>
  </si>
  <si>
    <t>-1375936669</t>
  </si>
  <si>
    <t>997</t>
  </si>
  <si>
    <t>Přesun sutě</t>
  </si>
  <si>
    <t>57</t>
  </si>
  <si>
    <t>997221551</t>
  </si>
  <si>
    <t>Vodorovná doprava suti bez naložení, ale se složením a s hrubým urovnáním ze sypkých materiálů, na vzdálenost do 1 km</t>
  </si>
  <si>
    <t>-1047375367</t>
  </si>
  <si>
    <t>https://podminky.urs.cz/item/CS_URS_2024_02/997221551</t>
  </si>
  <si>
    <t>58</t>
  </si>
  <si>
    <t>997221559</t>
  </si>
  <si>
    <t>Vodorovná doprava suti bez naložení, ale se složením a s hrubým urovnáním Příplatek k ceně za každý další započatý 1 km přes 1 km</t>
  </si>
  <si>
    <t>-1351179985</t>
  </si>
  <si>
    <t>https://podminky.urs.cz/item/CS_URS_2024_02/997221559</t>
  </si>
  <si>
    <t>212,52*15</t>
  </si>
  <si>
    <t>59</t>
  </si>
  <si>
    <t>997221611</t>
  </si>
  <si>
    <t>Nakládání na dopravní prostředky pro vodorovnou dopravu suti</t>
  </si>
  <si>
    <t>-1126127724</t>
  </si>
  <si>
    <t>https://podminky.urs.cz/item/CS_URS_2024_02/997221611</t>
  </si>
  <si>
    <t>60</t>
  </si>
  <si>
    <t>997221875</t>
  </si>
  <si>
    <t>Poplatek za uložení stavebního odpadu na recyklační skládce (skládkovné) asfaltového bez obsahu dehtu zatříděného do Katalogu odpadů pod kódem 17 03 02</t>
  </si>
  <si>
    <t>67187917</t>
  </si>
  <si>
    <t>https://podminky.urs.cz/item/CS_URS_2024_02/997221875</t>
  </si>
  <si>
    <t>998</t>
  </si>
  <si>
    <t>Přesun hmot</t>
  </si>
  <si>
    <t>61</t>
  </si>
  <si>
    <t>998222012</t>
  </si>
  <si>
    <t>Přesun hmot pro tělovýchovné plochy dopravní vzdálenost do 200 m</t>
  </si>
  <si>
    <t>-78755209</t>
  </si>
  <si>
    <t>https://podminky.urs.cz/item/CS_URS_2024_02/998222012</t>
  </si>
  <si>
    <t>PSV</t>
  </si>
  <si>
    <t>Práce a dodávky PSV</t>
  </si>
  <si>
    <t>741</t>
  </si>
  <si>
    <t>Elektroinstalace - silnoproud</t>
  </si>
  <si>
    <t>62</t>
  </si>
  <si>
    <t>460201023R00</t>
  </si>
  <si>
    <t>Výkop kabelové rýhy 100x60 hornina 3, strojní</t>
  </si>
  <si>
    <t>500344988</t>
  </si>
  <si>
    <t>63</t>
  </si>
  <si>
    <t>174100050RAC</t>
  </si>
  <si>
    <t>Zásyp jam a rýh štěrkopískem</t>
  </si>
  <si>
    <t>-1983049086</t>
  </si>
  <si>
    <t>64</t>
  </si>
  <si>
    <t>220281007R00</t>
  </si>
  <si>
    <t>Kladení kabelu CYKY do pískového lože</t>
  </si>
  <si>
    <t>815024029</t>
  </si>
  <si>
    <t>65</t>
  </si>
  <si>
    <t>210800130</t>
  </si>
  <si>
    <t>Kabel CYKY 2,5x4</t>
  </si>
  <si>
    <t>1088519735</t>
  </si>
  <si>
    <t>66</t>
  </si>
  <si>
    <t>V21</t>
  </si>
  <si>
    <t>Venkovní zásuvková rozvodní skříň (4x venkovní zásuvka), v uzamykatelné skříňce</t>
  </si>
  <si>
    <t>2106072357</t>
  </si>
  <si>
    <t>762</t>
  </si>
  <si>
    <t>Konstrukce tesařské</t>
  </si>
  <si>
    <t>67</t>
  </si>
  <si>
    <t>762081150</t>
  </si>
  <si>
    <t>Hoblování hraněného řeziva přímo na staveništi ve staveništní dílně</t>
  </si>
  <si>
    <t>383671997</t>
  </si>
  <si>
    <t>https://podminky.urs.cz/item/CS_URS_2024_02/762081150</t>
  </si>
  <si>
    <t>Dřevěné hrazení z fošen tl.45mm hoblovaných h=200mm, povrch úprava mořením H=1,1m</t>
  </si>
  <si>
    <t>142*1,1*0,045*1,15</t>
  </si>
  <si>
    <t>68</t>
  </si>
  <si>
    <t>762083122</t>
  </si>
  <si>
    <t>Impregnace řeziva máčením proti dřevokaznému hmyzu, houbám a plísním, třída ohrožení 3 a 4 (dřevo v exteriéru)</t>
  </si>
  <si>
    <t>1997107521</t>
  </si>
  <si>
    <t>https://podminky.urs.cz/item/CS_URS_2024_02/762083122</t>
  </si>
  <si>
    <t>69</t>
  </si>
  <si>
    <t>762114210</t>
  </si>
  <si>
    <t>Montáž konstrukce stěn a příček na sraz (na hladko - bez zářezů) z hoblovaného řeziva pomocí ocelových spojek (spojky ve specifikaci) průřezové plochy do 120 cm2</t>
  </si>
  <si>
    <t>81991216</t>
  </si>
  <si>
    <t>https://podminky.urs.cz/item/CS_URS_2024_02/762114210</t>
  </si>
  <si>
    <t>142*6</t>
  </si>
  <si>
    <t>70</t>
  </si>
  <si>
    <t>60512125</t>
  </si>
  <si>
    <t>hranol stavební řezivo průřezu do 120cm2 do dl 6m</t>
  </si>
  <si>
    <t>1727656909</t>
  </si>
  <si>
    <t>71</t>
  </si>
  <si>
    <t>762195000</t>
  </si>
  <si>
    <t>Spojovací prostředky stěn a příček hřebíky, svorníky, fixační prkna</t>
  </si>
  <si>
    <t>-1893429967</t>
  </si>
  <si>
    <t>https://podminky.urs.cz/item/CS_URS_2024_02/762195000</t>
  </si>
  <si>
    <t>998762101</t>
  </si>
  <si>
    <t>Přesun hmot pro konstrukce tesařské stanovený z hmotnosti přesunovaného materiálu vodorovná dopravní vzdálenost do 50 m základní v objektech výšky do 6 m</t>
  </si>
  <si>
    <t>-328387842</t>
  </si>
  <si>
    <t>https://podminky.urs.cz/item/CS_URS_2024_02/998762101</t>
  </si>
  <si>
    <t>783</t>
  </si>
  <si>
    <t>Dokončovací práce - nátěry</t>
  </si>
  <si>
    <t>73</t>
  </si>
  <si>
    <t>783264101</t>
  </si>
  <si>
    <t>Základní nátěr tesařských konstrukcí jednonásobný olejový</t>
  </si>
  <si>
    <t>-625377051</t>
  </si>
  <si>
    <t>https://podminky.urs.cz/item/CS_URS_2024_02/783264101</t>
  </si>
  <si>
    <t>142*1,1*2</t>
  </si>
  <si>
    <t>74</t>
  </si>
  <si>
    <t>783268221</t>
  </si>
  <si>
    <t>Lakovací nátěr tesařských konstrukcí dvojnásobný s mezibroušením olejový</t>
  </si>
  <si>
    <t>1489955087</t>
  </si>
  <si>
    <t>https://podminky.urs.cz/item/CS_URS_2024_02/783268221</t>
  </si>
  <si>
    <t>VRN</t>
  </si>
  <si>
    <t>Vedlejší rozpočtové náklady</t>
  </si>
  <si>
    <t>VRN1</t>
  </si>
  <si>
    <t>Průzkumné, geodetické a projektové práce</t>
  </si>
  <si>
    <t>75</t>
  </si>
  <si>
    <t>010001000R</t>
  </si>
  <si>
    <t>1024</t>
  </si>
  <si>
    <t>1012498829</t>
  </si>
  <si>
    <t>P</t>
  </si>
  <si>
    <t xml:space="preserve">Poznámka k položce:_x000D_
Průzkumné, geodetické a projektové práce před výstavbou, vytýčení stavebních objektů, inženýrských objektů a provozních souborů nebo jejich částí oprávněným geodetem včetně vypracování příslušných protokolů před výstavbou._x000D_
</t>
  </si>
  <si>
    <t>VRN3</t>
  </si>
  <si>
    <t>Zařízení staveniště</t>
  </si>
  <si>
    <t>76</t>
  </si>
  <si>
    <t>030001000.1</t>
  </si>
  <si>
    <t>Veškeré zařízení v rámci ZS a co předepisuje ZOV (vybudování ZS, oplocení, stavební přípojky, odběrná místa, dočasné komunikace a sjezdy včetně stání pro kontejnery, čistící zóny, oklepové zóny, zajištění zeleně proti poškození, zajištění okolních objektů nebo těch kterých se stavba jen dotýká, zimní opatření, náklady na energie během stavby, náklady na úklid ZS a okolí včetně komunikací, zabezpečení staveniště - označení (cedulky atp), buňkoviště včetně připojení na rozvody EL, vod a kan, strážní služba objektu, náklady na zrušení ZS a celkově veškeré požadavky dle ZOV</t>
  </si>
  <si>
    <t>1031833561</t>
  </si>
  <si>
    <t>VRN4</t>
  </si>
  <si>
    <t>Inženýrská činnost</t>
  </si>
  <si>
    <t>77</t>
  </si>
  <si>
    <t>040001000</t>
  </si>
  <si>
    <t>1749225485</t>
  </si>
  <si>
    <t>78</t>
  </si>
  <si>
    <t>042503000</t>
  </si>
  <si>
    <t>Plán BOZP na staveništi</t>
  </si>
  <si>
    <t>1900186141</t>
  </si>
  <si>
    <t>79</t>
  </si>
  <si>
    <t>045303000</t>
  </si>
  <si>
    <t>Koordinační činnost</t>
  </si>
  <si>
    <t>-14122234</t>
  </si>
  <si>
    <t>VRN6</t>
  </si>
  <si>
    <t>Územní vlivy</t>
  </si>
  <si>
    <t>065002000</t>
  </si>
  <si>
    <t>Mimostaveništní doprava materiálů</t>
  </si>
  <si>
    <t>-1649200889</t>
  </si>
  <si>
    <t>02 - ETAPA II</t>
  </si>
  <si>
    <t>122251105</t>
  </si>
  <si>
    <t>Odkopávky a prokopávky nezapažené strojně v hornině třídy těžitelnosti I skupiny 3 přes 500 do 1 000 m3</t>
  </si>
  <si>
    <t>https://podminky.urs.cz/item/CS_URS_2024_02/122251105</t>
  </si>
  <si>
    <t>1150*0,45</t>
  </si>
  <si>
    <t>oplocení h=5m</t>
  </si>
  <si>
    <t xml:space="preserve">4*1,0*1,0*1,0 </t>
  </si>
  <si>
    <t xml:space="preserve"> oplocení h=4m</t>
  </si>
  <si>
    <t xml:space="preserve">13*0,6*0,6*1,0 </t>
  </si>
  <si>
    <t xml:space="preserve"> sportovní vybavení posilovny</t>
  </si>
  <si>
    <t xml:space="preserve">34*0,6*0,6*0,8 </t>
  </si>
  <si>
    <t>odpadkové koše</t>
  </si>
  <si>
    <t>3*0,4*0,4*0,8</t>
  </si>
  <si>
    <t xml:space="preserve"> multifunkční sloupky</t>
  </si>
  <si>
    <t>2*0,5*0,5*0,9</t>
  </si>
  <si>
    <t xml:space="preserve"> základový pas prvku P6</t>
  </si>
  <si>
    <t>5,19</t>
  </si>
  <si>
    <t xml:space="preserve">vyhloubení výkopu pro tribunu </t>
  </si>
  <si>
    <t>86,14</t>
  </si>
  <si>
    <t>132251102</t>
  </si>
  <si>
    <t>Hloubení nezapažených rýh šířky do 800 mm strojně s urovnáním dna do předepsaného profilu a spádu v hornině třídy těžitelnosti I skupiny 3 přes 20 do 50 m3</t>
  </si>
  <si>
    <t>https://podminky.urs.cz/item/CS_URS_2024_02/132251102</t>
  </si>
  <si>
    <t>260*0,3*0,6</t>
  </si>
  <si>
    <t>517,5+110,636+46,8</t>
  </si>
  <si>
    <t>674,936*10</t>
  </si>
  <si>
    <t>674,936*1,8</t>
  </si>
  <si>
    <t>280,5</t>
  </si>
  <si>
    <t xml:space="preserve">Workout zóna </t>
  </si>
  <si>
    <t>342</t>
  </si>
  <si>
    <t xml:space="preserve">Doskočiště </t>
  </si>
  <si>
    <t>20,3</t>
  </si>
  <si>
    <t xml:space="preserve">Rozběhová dráha </t>
  </si>
  <si>
    <t>48,8</t>
  </si>
  <si>
    <t>271532211X</t>
  </si>
  <si>
    <t>Podsyp pod základové konstrukce se zhutněním a urovnáním povrchu z kameniva hrubého, frakce 0 - 63 mm</t>
  </si>
  <si>
    <t>1783901396</t>
  </si>
  <si>
    <t>Tribuna</t>
  </si>
  <si>
    <t>271532212</t>
  </si>
  <si>
    <t>Podsyp pod základové konstrukce se zhutněním a urovnáním povrchu z kameniva hrubého, frakce 16 - 32 mm</t>
  </si>
  <si>
    <t>919121086</t>
  </si>
  <si>
    <t>https://podminky.urs.cz/item/CS_URS_2024_02/271532212</t>
  </si>
  <si>
    <t>tribuna</t>
  </si>
  <si>
    <t>56,18*0,1</t>
  </si>
  <si>
    <t xml:space="preserve"> oplocení h=5m</t>
  </si>
  <si>
    <t>4*1,0*1,0*1,0</t>
  </si>
  <si>
    <t>13*0,6*0,6*1,0</t>
  </si>
  <si>
    <t>34*0,6*0,6*0,8</t>
  </si>
  <si>
    <t xml:space="preserve"> odpatkové koše</t>
  </si>
  <si>
    <t xml:space="preserve">3*0,4*0,4*0,8 </t>
  </si>
  <si>
    <t>274315222R00</t>
  </si>
  <si>
    <t>Beton základových pasů prostý C 16/20 (B 20), včetně podsypu a bednění</t>
  </si>
  <si>
    <t>1950889152</t>
  </si>
  <si>
    <t>311321814X</t>
  </si>
  <si>
    <t>Nadzákladové zdi z betonu železového (bez výztuže) nosné pohledového (v přírodní barvě drtí a přísad) tř. C 25/30, třída pohledovosti PB2</t>
  </si>
  <si>
    <t>1183815060</t>
  </si>
  <si>
    <t xml:space="preserve">betonáž tribuny </t>
  </si>
  <si>
    <t>46,5</t>
  </si>
  <si>
    <t xml:space="preserve">betonáž kruhové lavičky </t>
  </si>
  <si>
    <t>6,4</t>
  </si>
  <si>
    <t xml:space="preserve">betonáž kruhového sedátka </t>
  </si>
  <si>
    <t>0,628</t>
  </si>
  <si>
    <t>311351311</t>
  </si>
  <si>
    <t>Bednění nadzákladových zdí nosných jednostranné zřízení</t>
  </si>
  <si>
    <t>1174538983</t>
  </si>
  <si>
    <t>https://podminky.urs.cz/item/CS_URS_2024_02/311351311</t>
  </si>
  <si>
    <t xml:space="preserve">bednění tribuny </t>
  </si>
  <si>
    <t>131</t>
  </si>
  <si>
    <t xml:space="preserve">bednění kruhového sedátka </t>
  </si>
  <si>
    <t>2,4</t>
  </si>
  <si>
    <t xml:space="preserve">bednění kruhové lavičky </t>
  </si>
  <si>
    <t>12,07</t>
  </si>
  <si>
    <t>311351312</t>
  </si>
  <si>
    <t>Bednění nadzákladových zdí nosných jednostranné odstranění</t>
  </si>
  <si>
    <t>-883816271</t>
  </si>
  <si>
    <t>https://podminky.urs.cz/item/CS_URS_2024_02/311351312</t>
  </si>
  <si>
    <t>311351911</t>
  </si>
  <si>
    <t>Bednění nadzákladových zdí nosných Příplatek k cenám bednění za pohledový beton</t>
  </si>
  <si>
    <t>612931116</t>
  </si>
  <si>
    <t>https://podminky.urs.cz/item/CS_URS_2024_02/311351911</t>
  </si>
  <si>
    <t>311361821</t>
  </si>
  <si>
    <t>Výztuž nadzákladových zdí nosných svislých nebo odkloněných od svislice, rovných nebo oblých z betonářské oceli 10 505 (R) nebo BSt 500</t>
  </si>
  <si>
    <t>1073445667</t>
  </si>
  <si>
    <t>https://podminky.urs.cz/item/CS_URS_2024_02/311361821</t>
  </si>
  <si>
    <t>53,528*0,12</t>
  </si>
  <si>
    <t>360351221R00</t>
  </si>
  <si>
    <t>M+D Zřízení ztraceného bednění uvnitř tribuny z fošen tl. 20mm</t>
  </si>
  <si>
    <t>-1405064676</t>
  </si>
  <si>
    <t>V22</t>
  </si>
  <si>
    <t>Půlkruhový jacklový stůl s vrchní deskou z dubových fošen (masiv) D+M, viz výkres D.1.24</t>
  </si>
  <si>
    <t>841737810</t>
  </si>
  <si>
    <t>V7</t>
  </si>
  <si>
    <t>Sloupy pro oplocení S.2 H=5,0m JAKL 100x60x5, úprava na uchycení PP sítí, povrch. úp. žárovým zinkováním</t>
  </si>
  <si>
    <t>-1800126019</t>
  </si>
  <si>
    <t>767911140R00</t>
  </si>
  <si>
    <t>Montáž oplocení ze sítí PP H do 4,0-8,0 m</t>
  </si>
  <si>
    <t>-1087804315</t>
  </si>
  <si>
    <t>15,036+15,036+26,035</t>
  </si>
  <si>
    <t>V8</t>
  </si>
  <si>
    <t>plastové karabinky pro uchycení sítě - Nylonové kroužky, volně 4ks/m´</t>
  </si>
  <si>
    <t>1593646672</t>
  </si>
  <si>
    <t>V9</t>
  </si>
  <si>
    <t>Lanko poplastované 3mm a napínáky - uchycení sítí</t>
  </si>
  <si>
    <t>-553365654</t>
  </si>
  <si>
    <t>V10</t>
  </si>
  <si>
    <t>Bezuzlová ochranná síť, PP, 2,8 mm, oko 40x40 mm zelená</t>
  </si>
  <si>
    <t>1063495722</t>
  </si>
  <si>
    <t>225</t>
  </si>
  <si>
    <t>564750111</t>
  </si>
  <si>
    <t>Podklad nebo kryt z kameniva hrubého drceného vel. 16-32 mm s rozprostřením a zhutněním plochy přes 100 m2, po zhutnění tl. 150 mm</t>
  </si>
  <si>
    <t>632289365</t>
  </si>
  <si>
    <t>https://podminky.urs.cz/item/CS_URS_2024_02/564750111</t>
  </si>
  <si>
    <t>919726121</t>
  </si>
  <si>
    <t>Geotextilie netkaná pro ochranu, separaci nebo filtraci měrná hmotnost do 200 g/m2</t>
  </si>
  <si>
    <t>-1299422659</t>
  </si>
  <si>
    <t>https://podminky.urs.cz/item/CS_URS_2024_02/919726121</t>
  </si>
  <si>
    <t xml:space="preserve">Volejbal </t>
  </si>
  <si>
    <t>390</t>
  </si>
  <si>
    <t>-76850632</t>
  </si>
  <si>
    <t>241329196</t>
  </si>
  <si>
    <t>596211112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</si>
  <si>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</si>
  <si>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https://podminky.urs.cz/item/CS_URS_2024_02/596211112</t>
  </si>
  <si>
    <t>280,5*1,03 'Přepočtené koeficientem množství</t>
  </si>
  <si>
    <t>M+D Plně probarvovaný povrch v tl. 13 mm, nanášený finišerem v jedné vrstvě + lajnování (drenážní) - Pružná podložka - plně probarvený EPDM granulát fr. 1-4 mm a pojiva tl. 13 mm, pokládka finišerem, drenážní povrch</t>
  </si>
  <si>
    <t>Volejbalové hřiště (390)</t>
  </si>
  <si>
    <t>631310002RAA</t>
  </si>
  <si>
    <t>M+D Mazanina betonová z betonu C 16/20, tl. 25,7 cm - doskočiště</t>
  </si>
  <si>
    <t>1881807373</t>
  </si>
  <si>
    <t>8,8 * 0,257</t>
  </si>
  <si>
    <t>31316659</t>
  </si>
  <si>
    <t>M+D Síť svařovaná Kari 6x150x150 3 x 2 m rohož - doskočiště</t>
  </si>
  <si>
    <t>1866428334</t>
  </si>
  <si>
    <t>583309990001</t>
  </si>
  <si>
    <t>M+D Dopadová plocha - dřevoštěpky tl. 0,3m</t>
  </si>
  <si>
    <t>415677640</t>
  </si>
  <si>
    <t>342*0,3</t>
  </si>
  <si>
    <t>58152371</t>
  </si>
  <si>
    <t>M+D Písek praný pro sportovní účely</t>
  </si>
  <si>
    <t>1968945620</t>
  </si>
  <si>
    <t>300*1,02 'Přepočtené koeficientem množství</t>
  </si>
  <si>
    <t>V13</t>
  </si>
  <si>
    <t>Obrubník betonový s gumovou hranou 1000x300x60 bílý - doskočiště</t>
  </si>
  <si>
    <t>397475480</t>
  </si>
  <si>
    <t>V15</t>
  </si>
  <si>
    <t>Odrazové prkno dvoudílné L=1220mm - skok daleký, včetně osazení</t>
  </si>
  <si>
    <t>-1739733655</t>
  </si>
  <si>
    <t>V19</t>
  </si>
  <si>
    <t>Lavička L=1500 mm, dřevěný sedák, betonová konstrukce</t>
  </si>
  <si>
    <t>642820441</t>
  </si>
  <si>
    <t>141189797R00</t>
  </si>
  <si>
    <t>Lapač písku 1000x500x173, kryt včetně osazení D+M, gumová rohož</t>
  </si>
  <si>
    <t>2028157479</t>
  </si>
  <si>
    <t>141189798R00</t>
  </si>
  <si>
    <t>Lapač písku 500x500x173, kryt včetně osazení D+M, gumová rohož</t>
  </si>
  <si>
    <t>1439510803</t>
  </si>
  <si>
    <t>V20</t>
  </si>
  <si>
    <t>Odpadkové koše na smíšený a plastový odpad D+M</t>
  </si>
  <si>
    <t>-261212766</t>
  </si>
  <si>
    <t>P1</t>
  </si>
  <si>
    <t>Triangl na kliky D+M</t>
  </si>
  <si>
    <t>1350101572</t>
  </si>
  <si>
    <t>P2</t>
  </si>
  <si>
    <t>Ručkovací sestava D+M</t>
  </si>
  <si>
    <t>584214887</t>
  </si>
  <si>
    <t>P3</t>
  </si>
  <si>
    <t>Leh - sedy D+M</t>
  </si>
  <si>
    <t>-1939387542</t>
  </si>
  <si>
    <t>P4</t>
  </si>
  <si>
    <t>Sestava hrazd D+M</t>
  </si>
  <si>
    <t>2099636280</t>
  </si>
  <si>
    <t>P5</t>
  </si>
  <si>
    <t>Balanční kladina D+M</t>
  </si>
  <si>
    <t>-1182873184</t>
  </si>
  <si>
    <t>P6</t>
  </si>
  <si>
    <t>Posilovací sestava D+M</t>
  </si>
  <si>
    <t>-1300466080</t>
  </si>
  <si>
    <t>P7</t>
  </si>
  <si>
    <t>Hrazdy D+M</t>
  </si>
  <si>
    <t>-1947922654</t>
  </si>
  <si>
    <t>720508408</t>
  </si>
  <si>
    <t>1318080496</t>
  </si>
  <si>
    <t>-135170270</t>
  </si>
  <si>
    <t>2009051918</t>
  </si>
  <si>
    <t>1456036740</t>
  </si>
  <si>
    <t>-373541837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</si>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</sst>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1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167" fontId="36" fillId="0" borderId="23" xfId="0" applyNumberFormat="1" applyFont="1" applyBorder="1" applyAlignment="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0" fontId="38" fillId="0" borderId="0" xfId="0" applyFont="1" applyAlignment="1">
      <alignment vertical="center" wrapText="1"/>
    </xf>
    <xf numFmtId="0" fontId="22" fillId="2"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lignment horizontal="left" vertical="center"/>
    </xf>
    <xf numFmtId="0" fontId="49" fillId="0" borderId="1" xfId="0" applyFont="1" applyBorder="1" applyAlignment="1">
      <alignment vertical="top"/>
    </xf>
    <xf numFmtId="0" fontId="49" fillId="0" borderId="1" xfId="0" applyFont="1" applyBorder="1" applyAlignment="1">
      <alignment horizontal="left" vertical="center"/>
    </xf>
    <xf numFmtId="0" fontId="49" fillId="0" borderId="1" xfId="0" applyFont="1" applyBorder="1" applyAlignment="1">
      <alignment horizontal="center" vertical="center"/>
    </xf>
    <xf numFmtId="49" fontId="49" fillId="0" borderId="1" xfId="0" applyNumberFormat="1" applyFont="1" applyBorder="1" applyAlignment="1">
      <alignment horizontal="left" vertical="center"/>
    </xf>
    <xf numFmtId="0" fontId="48" fillId="0" borderId="28" xfId="0"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4_02/162201412" TargetMode="External"/><Relationship Id="rId13" Type="http://schemas.openxmlformats.org/officeDocument/2006/relationships/hyperlink" Target="https://podminky.urs.cz/item/CS_URS_2024_02/162751119" TargetMode="External"/><Relationship Id="rId18" Type="http://schemas.openxmlformats.org/officeDocument/2006/relationships/hyperlink" Target="https://podminky.urs.cz/item/CS_URS_2024_02/181152302" TargetMode="External"/><Relationship Id="rId26" Type="http://schemas.openxmlformats.org/officeDocument/2006/relationships/hyperlink" Target="https://podminky.urs.cz/item/CS_URS_2024_02/576136111" TargetMode="External"/><Relationship Id="rId39" Type="http://schemas.openxmlformats.org/officeDocument/2006/relationships/hyperlink" Target="https://podminky.urs.cz/item/CS_URS_2024_02/998762101" TargetMode="External"/><Relationship Id="rId3" Type="http://schemas.openxmlformats.org/officeDocument/2006/relationships/hyperlink" Target="https://podminky.urs.cz/item/CS_URS_2024_02/121151123" TargetMode="External"/><Relationship Id="rId21" Type="http://schemas.openxmlformats.org/officeDocument/2006/relationships/hyperlink" Target="https://podminky.urs.cz/item/CS_URS_2024_02/212752512" TargetMode="External"/><Relationship Id="rId34" Type="http://schemas.openxmlformats.org/officeDocument/2006/relationships/hyperlink" Target="https://podminky.urs.cz/item/CS_URS_2024_02/998222012" TargetMode="External"/><Relationship Id="rId42" Type="http://schemas.openxmlformats.org/officeDocument/2006/relationships/drawing" Target="../drawings/drawing2.xml"/><Relationship Id="rId7" Type="http://schemas.openxmlformats.org/officeDocument/2006/relationships/hyperlink" Target="https://podminky.urs.cz/item/CS_URS_2024_02/162201402" TargetMode="External"/><Relationship Id="rId12" Type="http://schemas.openxmlformats.org/officeDocument/2006/relationships/hyperlink" Target="https://podminky.urs.cz/item/CS_URS_2024_02/162751117" TargetMode="External"/><Relationship Id="rId17" Type="http://schemas.openxmlformats.org/officeDocument/2006/relationships/hyperlink" Target="https://podminky.urs.cz/item/CS_URS_2024_02/171251201" TargetMode="External"/><Relationship Id="rId25" Type="http://schemas.openxmlformats.org/officeDocument/2006/relationships/hyperlink" Target="https://podminky.urs.cz/item/CS_URS_2024_02/564751111" TargetMode="External"/><Relationship Id="rId33" Type="http://schemas.openxmlformats.org/officeDocument/2006/relationships/hyperlink" Target="https://podminky.urs.cz/item/CS_URS_2024_02/997221875" TargetMode="External"/><Relationship Id="rId38" Type="http://schemas.openxmlformats.org/officeDocument/2006/relationships/hyperlink" Target="https://podminky.urs.cz/item/CS_URS_2024_02/762195000" TargetMode="External"/><Relationship Id="rId2" Type="http://schemas.openxmlformats.org/officeDocument/2006/relationships/hyperlink" Target="https://podminky.urs.cz/item/CS_URS_2024_02/112251102" TargetMode="External"/><Relationship Id="rId16" Type="http://schemas.openxmlformats.org/officeDocument/2006/relationships/hyperlink" Target="https://podminky.urs.cz/item/CS_URS_2024_02/171201231" TargetMode="External"/><Relationship Id="rId20" Type="http://schemas.openxmlformats.org/officeDocument/2006/relationships/hyperlink" Target="https://podminky.urs.cz/item/CS_URS_2024_02/113107242" TargetMode="External"/><Relationship Id="rId29" Type="http://schemas.openxmlformats.org/officeDocument/2006/relationships/hyperlink" Target="https://podminky.urs.cz/item/CS_URS_2024_02/916231213" TargetMode="External"/><Relationship Id="rId41" Type="http://schemas.openxmlformats.org/officeDocument/2006/relationships/hyperlink" Target="https://podminky.urs.cz/item/CS_URS_2024_02/783268221" TargetMode="External"/><Relationship Id="rId1" Type="http://schemas.openxmlformats.org/officeDocument/2006/relationships/hyperlink" Target="https://podminky.urs.cz/item/CS_URS_2024_02/112101102" TargetMode="External"/><Relationship Id="rId6" Type="http://schemas.openxmlformats.org/officeDocument/2006/relationships/hyperlink" Target="https://podminky.urs.cz/item/CS_URS_2024_02/132251104" TargetMode="External"/><Relationship Id="rId11" Type="http://schemas.openxmlformats.org/officeDocument/2006/relationships/hyperlink" Target="https://podminky.urs.cz/item/CS_URS_2024_02/162301952" TargetMode="External"/><Relationship Id="rId24" Type="http://schemas.openxmlformats.org/officeDocument/2006/relationships/hyperlink" Target="https://podminky.urs.cz/item/CS_URS_2024_02/564730111" TargetMode="External"/><Relationship Id="rId32" Type="http://schemas.openxmlformats.org/officeDocument/2006/relationships/hyperlink" Target="https://podminky.urs.cz/item/CS_URS_2024_02/997221611" TargetMode="External"/><Relationship Id="rId37" Type="http://schemas.openxmlformats.org/officeDocument/2006/relationships/hyperlink" Target="https://podminky.urs.cz/item/CS_URS_2024_02/762114210" TargetMode="External"/><Relationship Id="rId40" Type="http://schemas.openxmlformats.org/officeDocument/2006/relationships/hyperlink" Target="https://podminky.urs.cz/item/CS_URS_2024_02/783264101" TargetMode="External"/><Relationship Id="rId5" Type="http://schemas.openxmlformats.org/officeDocument/2006/relationships/hyperlink" Target="https://podminky.urs.cz/item/CS_URS_2024_02/131251104" TargetMode="External"/><Relationship Id="rId15" Type="http://schemas.openxmlformats.org/officeDocument/2006/relationships/hyperlink" Target="https://podminky.urs.cz/item/CS_URS_2024_02/171151112" TargetMode="External"/><Relationship Id="rId23" Type="http://schemas.openxmlformats.org/officeDocument/2006/relationships/hyperlink" Target="https://podminky.urs.cz/item/CS_URS_2024_02/564710011" TargetMode="External"/><Relationship Id="rId28" Type="http://schemas.openxmlformats.org/officeDocument/2006/relationships/hyperlink" Target="https://podminky.urs.cz/item/CS_URS_2024_02/596211111" TargetMode="External"/><Relationship Id="rId36" Type="http://schemas.openxmlformats.org/officeDocument/2006/relationships/hyperlink" Target="https://podminky.urs.cz/item/CS_URS_2024_02/762083122" TargetMode="External"/><Relationship Id="rId10" Type="http://schemas.openxmlformats.org/officeDocument/2006/relationships/hyperlink" Target="https://podminky.urs.cz/item/CS_URS_2024_02/162301932" TargetMode="External"/><Relationship Id="rId19" Type="http://schemas.openxmlformats.org/officeDocument/2006/relationships/hyperlink" Target="https://podminky.urs.cz/item/CS_URS_2024_02/184401112" TargetMode="External"/><Relationship Id="rId31" Type="http://schemas.openxmlformats.org/officeDocument/2006/relationships/hyperlink" Target="https://podminky.urs.cz/item/CS_URS_2024_02/997221559" TargetMode="External"/><Relationship Id="rId4" Type="http://schemas.openxmlformats.org/officeDocument/2006/relationships/hyperlink" Target="https://podminky.urs.cz/item/CS_URS_2024_02/122251106" TargetMode="External"/><Relationship Id="rId9" Type="http://schemas.openxmlformats.org/officeDocument/2006/relationships/hyperlink" Target="https://podminky.urs.cz/item/CS_URS_2024_02/162251102" TargetMode="External"/><Relationship Id="rId14" Type="http://schemas.openxmlformats.org/officeDocument/2006/relationships/hyperlink" Target="https://podminky.urs.cz/item/CS_URS_2024_02/167151111" TargetMode="External"/><Relationship Id="rId22" Type="http://schemas.openxmlformats.org/officeDocument/2006/relationships/hyperlink" Target="https://podminky.urs.cz/item/CS_URS_2024_02/348171149" TargetMode="External"/><Relationship Id="rId27" Type="http://schemas.openxmlformats.org/officeDocument/2006/relationships/hyperlink" Target="https://podminky.urs.cz/item/CS_URS_2024_02/576146311" TargetMode="External"/><Relationship Id="rId30" Type="http://schemas.openxmlformats.org/officeDocument/2006/relationships/hyperlink" Target="https://podminky.urs.cz/item/CS_URS_2024_02/997221551" TargetMode="External"/><Relationship Id="rId35" Type="http://schemas.openxmlformats.org/officeDocument/2006/relationships/hyperlink" Target="https://podminky.urs.cz/item/CS_URS_2024_02/76208115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4_02/171201231" TargetMode="External"/><Relationship Id="rId13" Type="http://schemas.openxmlformats.org/officeDocument/2006/relationships/hyperlink" Target="https://podminky.urs.cz/item/CS_URS_2024_02/311351312" TargetMode="External"/><Relationship Id="rId18" Type="http://schemas.openxmlformats.org/officeDocument/2006/relationships/hyperlink" Target="https://podminky.urs.cz/item/CS_URS_2024_02/564710011" TargetMode="External"/><Relationship Id="rId26" Type="http://schemas.openxmlformats.org/officeDocument/2006/relationships/drawing" Target="../drawings/drawing3.xml"/><Relationship Id="rId3" Type="http://schemas.openxmlformats.org/officeDocument/2006/relationships/hyperlink" Target="https://podminky.urs.cz/item/CS_URS_2024_02/132251102" TargetMode="External"/><Relationship Id="rId21" Type="http://schemas.openxmlformats.org/officeDocument/2006/relationships/hyperlink" Target="https://podminky.urs.cz/item/CS_URS_2024_02/576136111" TargetMode="External"/><Relationship Id="rId7" Type="http://schemas.openxmlformats.org/officeDocument/2006/relationships/hyperlink" Target="https://podminky.urs.cz/item/CS_URS_2024_02/167151111" TargetMode="External"/><Relationship Id="rId12" Type="http://schemas.openxmlformats.org/officeDocument/2006/relationships/hyperlink" Target="https://podminky.urs.cz/item/CS_URS_2024_02/311351311" TargetMode="External"/><Relationship Id="rId17" Type="http://schemas.openxmlformats.org/officeDocument/2006/relationships/hyperlink" Target="https://podminky.urs.cz/item/CS_URS_2024_02/919726121" TargetMode="External"/><Relationship Id="rId25" Type="http://schemas.openxmlformats.org/officeDocument/2006/relationships/hyperlink" Target="https://podminky.urs.cz/item/CS_URS_2024_02/998222012" TargetMode="External"/><Relationship Id="rId2" Type="http://schemas.openxmlformats.org/officeDocument/2006/relationships/hyperlink" Target="https://podminky.urs.cz/item/CS_URS_2024_02/131251104" TargetMode="External"/><Relationship Id="rId16" Type="http://schemas.openxmlformats.org/officeDocument/2006/relationships/hyperlink" Target="https://podminky.urs.cz/item/CS_URS_2024_02/564750111" TargetMode="External"/><Relationship Id="rId20" Type="http://schemas.openxmlformats.org/officeDocument/2006/relationships/hyperlink" Target="https://podminky.urs.cz/item/CS_URS_2024_02/564751111" TargetMode="External"/><Relationship Id="rId1" Type="http://schemas.openxmlformats.org/officeDocument/2006/relationships/hyperlink" Target="https://podminky.urs.cz/item/CS_URS_2024_02/122251105" TargetMode="External"/><Relationship Id="rId6" Type="http://schemas.openxmlformats.org/officeDocument/2006/relationships/hyperlink" Target="https://podminky.urs.cz/item/CS_URS_2024_02/162751119" TargetMode="External"/><Relationship Id="rId11" Type="http://schemas.openxmlformats.org/officeDocument/2006/relationships/hyperlink" Target="https://podminky.urs.cz/item/CS_URS_2024_02/271532212" TargetMode="External"/><Relationship Id="rId24" Type="http://schemas.openxmlformats.org/officeDocument/2006/relationships/hyperlink" Target="https://podminky.urs.cz/item/CS_URS_2024_02/916231213" TargetMode="External"/><Relationship Id="rId5" Type="http://schemas.openxmlformats.org/officeDocument/2006/relationships/hyperlink" Target="https://podminky.urs.cz/item/CS_URS_2024_02/162751117" TargetMode="External"/><Relationship Id="rId15" Type="http://schemas.openxmlformats.org/officeDocument/2006/relationships/hyperlink" Target="https://podminky.urs.cz/item/CS_URS_2024_02/311361821" TargetMode="External"/><Relationship Id="rId23" Type="http://schemas.openxmlformats.org/officeDocument/2006/relationships/hyperlink" Target="https://podminky.urs.cz/item/CS_URS_2024_02/596211112" TargetMode="External"/><Relationship Id="rId10" Type="http://schemas.openxmlformats.org/officeDocument/2006/relationships/hyperlink" Target="https://podminky.urs.cz/item/CS_URS_2024_02/181152302" TargetMode="External"/><Relationship Id="rId19" Type="http://schemas.openxmlformats.org/officeDocument/2006/relationships/hyperlink" Target="https://podminky.urs.cz/item/CS_URS_2024_02/564730111" TargetMode="External"/><Relationship Id="rId4" Type="http://schemas.openxmlformats.org/officeDocument/2006/relationships/hyperlink" Target="https://podminky.urs.cz/item/CS_URS_2024_02/162251102" TargetMode="External"/><Relationship Id="rId9" Type="http://schemas.openxmlformats.org/officeDocument/2006/relationships/hyperlink" Target="https://podminky.urs.cz/item/CS_URS_2024_02/171251201" TargetMode="External"/><Relationship Id="rId14" Type="http://schemas.openxmlformats.org/officeDocument/2006/relationships/hyperlink" Target="https://podminky.urs.cz/item/CS_URS_2024_02/311351911" TargetMode="External"/><Relationship Id="rId22" Type="http://schemas.openxmlformats.org/officeDocument/2006/relationships/hyperlink" Target="https://podminky.urs.cz/item/CS_URS_2024_02/57614631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70"/>
      <c r="AS2" s="270"/>
      <c r="AT2" s="270"/>
      <c r="AU2" s="270"/>
      <c r="AV2" s="270"/>
      <c r="AW2" s="270"/>
      <c r="AX2" s="270"/>
      <c r="AY2" s="270"/>
      <c r="AZ2" s="270"/>
      <c r="BA2" s="270"/>
      <c r="BB2" s="270"/>
      <c r="BC2" s="270"/>
      <c r="BD2" s="270"/>
      <c r="BE2" s="27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69" t="s">
        <v>14</v>
      </c>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R5" s="20"/>
      <c r="BE5" s="266" t="s">
        <v>15</v>
      </c>
      <c r="BS5" s="17" t="s">
        <v>6</v>
      </c>
    </row>
    <row r="6" spans="1:74" ht="36.950000000000003" customHeight="1">
      <c r="B6" s="20"/>
      <c r="D6" s="26" t="s">
        <v>16</v>
      </c>
      <c r="K6" s="271" t="s">
        <v>17</v>
      </c>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R6" s="20"/>
      <c r="BE6" s="267"/>
      <c r="BS6" s="17" t="s">
        <v>6</v>
      </c>
    </row>
    <row r="7" spans="1:74" ht="12" customHeight="1">
      <c r="B7" s="20"/>
      <c r="D7" s="27" t="s">
        <v>18</v>
      </c>
      <c r="K7" s="25" t="s">
        <v>19</v>
      </c>
      <c r="AK7" s="27" t="s">
        <v>20</v>
      </c>
      <c r="AN7" s="25" t="s">
        <v>19</v>
      </c>
      <c r="AR7" s="20"/>
      <c r="BE7" s="267"/>
      <c r="BS7" s="17" t="s">
        <v>6</v>
      </c>
    </row>
    <row r="8" spans="1:74" ht="12" customHeight="1">
      <c r="B8" s="20"/>
      <c r="D8" s="27" t="s">
        <v>21</v>
      </c>
      <c r="K8" s="25" t="s">
        <v>22</v>
      </c>
      <c r="AK8" s="27" t="s">
        <v>23</v>
      </c>
      <c r="AN8" s="28" t="s">
        <v>24</v>
      </c>
      <c r="AR8" s="20"/>
      <c r="BE8" s="267"/>
      <c r="BS8" s="17" t="s">
        <v>6</v>
      </c>
    </row>
    <row r="9" spans="1:74" ht="14.45" customHeight="1">
      <c r="B9" s="20"/>
      <c r="AR9" s="20"/>
      <c r="BE9" s="267"/>
      <c r="BS9" s="17" t="s">
        <v>6</v>
      </c>
    </row>
    <row r="10" spans="1:74" ht="12" customHeight="1">
      <c r="B10" s="20"/>
      <c r="D10" s="27" t="s">
        <v>25</v>
      </c>
      <c r="AK10" s="27" t="s">
        <v>26</v>
      </c>
      <c r="AN10" s="25" t="s">
        <v>19</v>
      </c>
      <c r="AR10" s="20"/>
      <c r="BE10" s="267"/>
      <c r="BS10" s="17" t="s">
        <v>6</v>
      </c>
    </row>
    <row r="11" spans="1:74" ht="18.399999999999999" customHeight="1">
      <c r="B11" s="20"/>
      <c r="E11" s="25" t="s">
        <v>27</v>
      </c>
      <c r="AK11" s="27" t="s">
        <v>28</v>
      </c>
      <c r="AN11" s="25" t="s">
        <v>19</v>
      </c>
      <c r="AR11" s="20"/>
      <c r="BE11" s="267"/>
      <c r="BS11" s="17" t="s">
        <v>6</v>
      </c>
    </row>
    <row r="12" spans="1:74" ht="6.95" customHeight="1">
      <c r="B12" s="20"/>
      <c r="AR12" s="20"/>
      <c r="BE12" s="267"/>
      <c r="BS12" s="17" t="s">
        <v>6</v>
      </c>
    </row>
    <row r="13" spans="1:74" ht="12" customHeight="1">
      <c r="B13" s="20"/>
      <c r="D13" s="27" t="s">
        <v>29</v>
      </c>
      <c r="AK13" s="27" t="s">
        <v>26</v>
      </c>
      <c r="AN13" s="29" t="s">
        <v>30</v>
      </c>
      <c r="AR13" s="20"/>
      <c r="BE13" s="267"/>
      <c r="BS13" s="17" t="s">
        <v>6</v>
      </c>
    </row>
    <row r="14" spans="1:74" ht="12.75">
      <c r="B14" s="20"/>
      <c r="E14" s="272" t="s">
        <v>30</v>
      </c>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 t="s">
        <v>28</v>
      </c>
      <c r="AN14" s="29" t="s">
        <v>30</v>
      </c>
      <c r="AR14" s="20"/>
      <c r="BE14" s="267"/>
      <c r="BS14" s="17" t="s">
        <v>6</v>
      </c>
    </row>
    <row r="15" spans="1:74" ht="6.95" customHeight="1">
      <c r="B15" s="20"/>
      <c r="AR15" s="20"/>
      <c r="BE15" s="267"/>
      <c r="BS15" s="17" t="s">
        <v>4</v>
      </c>
    </row>
    <row r="16" spans="1:74" ht="12" customHeight="1">
      <c r="B16" s="20"/>
      <c r="D16" s="27" t="s">
        <v>31</v>
      </c>
      <c r="AK16" s="27" t="s">
        <v>26</v>
      </c>
      <c r="AN16" s="25" t="s">
        <v>19</v>
      </c>
      <c r="AR16" s="20"/>
      <c r="BE16" s="267"/>
      <c r="BS16" s="17" t="s">
        <v>4</v>
      </c>
    </row>
    <row r="17" spans="2:71" ht="18.399999999999999" customHeight="1">
      <c r="B17" s="20"/>
      <c r="E17" s="25" t="s">
        <v>32</v>
      </c>
      <c r="AK17" s="27" t="s">
        <v>28</v>
      </c>
      <c r="AN17" s="25" t="s">
        <v>19</v>
      </c>
      <c r="AR17" s="20"/>
      <c r="BE17" s="267"/>
      <c r="BS17" s="17" t="s">
        <v>33</v>
      </c>
    </row>
    <row r="18" spans="2:71" ht="6.95" customHeight="1">
      <c r="B18" s="20"/>
      <c r="AR18" s="20"/>
      <c r="BE18" s="267"/>
      <c r="BS18" s="17" t="s">
        <v>6</v>
      </c>
    </row>
    <row r="19" spans="2:71" ht="12" customHeight="1">
      <c r="B19" s="20"/>
      <c r="D19" s="27" t="s">
        <v>34</v>
      </c>
      <c r="AK19" s="27" t="s">
        <v>26</v>
      </c>
      <c r="AN19" s="25" t="s">
        <v>19</v>
      </c>
      <c r="AR19" s="20"/>
      <c r="BE19" s="267"/>
      <c r="BS19" s="17" t="s">
        <v>6</v>
      </c>
    </row>
    <row r="20" spans="2:71" ht="18.399999999999999" customHeight="1">
      <c r="B20" s="20"/>
      <c r="E20" s="25" t="s">
        <v>35</v>
      </c>
      <c r="AK20" s="27" t="s">
        <v>28</v>
      </c>
      <c r="AN20" s="25" t="s">
        <v>19</v>
      </c>
      <c r="AR20" s="20"/>
      <c r="BE20" s="267"/>
      <c r="BS20" s="17" t="s">
        <v>4</v>
      </c>
    </row>
    <row r="21" spans="2:71" ht="6.95" customHeight="1">
      <c r="B21" s="20"/>
      <c r="AR21" s="20"/>
      <c r="BE21" s="267"/>
    </row>
    <row r="22" spans="2:71" ht="12" customHeight="1">
      <c r="B22" s="20"/>
      <c r="D22" s="27" t="s">
        <v>36</v>
      </c>
      <c r="AR22" s="20"/>
      <c r="BE22" s="267"/>
    </row>
    <row r="23" spans="2:71" ht="359.25" customHeight="1">
      <c r="B23" s="20"/>
      <c r="E23" s="274" t="s">
        <v>37</v>
      </c>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R23" s="20"/>
      <c r="BE23" s="267"/>
    </row>
    <row r="24" spans="2:71" ht="6.95" customHeight="1">
      <c r="B24" s="20"/>
      <c r="AR24" s="20"/>
      <c r="BE24" s="267"/>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67"/>
    </row>
    <row r="26" spans="2:71" s="1" customFormat="1" ht="25.9" customHeight="1">
      <c r="B26" s="32"/>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75">
        <f>ROUND(AG54,2)</f>
        <v>0</v>
      </c>
      <c r="AL26" s="276"/>
      <c r="AM26" s="276"/>
      <c r="AN26" s="276"/>
      <c r="AO26" s="276"/>
      <c r="AR26" s="32"/>
      <c r="BE26" s="267"/>
    </row>
    <row r="27" spans="2:71" s="1" customFormat="1" ht="6.95" customHeight="1">
      <c r="B27" s="32"/>
      <c r="AR27" s="32"/>
      <c r="BE27" s="267"/>
    </row>
    <row r="28" spans="2:71" s="1" customFormat="1" ht="12.75">
      <c r="B28" s="32"/>
      <c r="L28" s="277" t="s">
        <v>39</v>
      </c>
      <c r="M28" s="277"/>
      <c r="N28" s="277"/>
      <c r="O28" s="277"/>
      <c r="P28" s="277"/>
      <c r="W28" s="277" t="s">
        <v>40</v>
      </c>
      <c r="X28" s="277"/>
      <c r="Y28" s="277"/>
      <c r="Z28" s="277"/>
      <c r="AA28" s="277"/>
      <c r="AB28" s="277"/>
      <c r="AC28" s="277"/>
      <c r="AD28" s="277"/>
      <c r="AE28" s="277"/>
      <c r="AK28" s="277" t="s">
        <v>41</v>
      </c>
      <c r="AL28" s="277"/>
      <c r="AM28" s="277"/>
      <c r="AN28" s="277"/>
      <c r="AO28" s="277"/>
      <c r="AR28" s="32"/>
      <c r="BE28" s="267"/>
    </row>
    <row r="29" spans="2:71" s="2" customFormat="1" ht="14.45" customHeight="1">
      <c r="B29" s="36"/>
      <c r="D29" s="27" t="s">
        <v>42</v>
      </c>
      <c r="F29" s="27" t="s">
        <v>43</v>
      </c>
      <c r="L29" s="280">
        <v>0.21</v>
      </c>
      <c r="M29" s="279"/>
      <c r="N29" s="279"/>
      <c r="O29" s="279"/>
      <c r="P29" s="279"/>
      <c r="W29" s="278">
        <f>ROUND(AZ54, 2)</f>
        <v>0</v>
      </c>
      <c r="X29" s="279"/>
      <c r="Y29" s="279"/>
      <c r="Z29" s="279"/>
      <c r="AA29" s="279"/>
      <c r="AB29" s="279"/>
      <c r="AC29" s="279"/>
      <c r="AD29" s="279"/>
      <c r="AE29" s="279"/>
      <c r="AK29" s="278">
        <f>ROUND(AV54, 2)</f>
        <v>0</v>
      </c>
      <c r="AL29" s="279"/>
      <c r="AM29" s="279"/>
      <c r="AN29" s="279"/>
      <c r="AO29" s="279"/>
      <c r="AR29" s="36"/>
      <c r="BE29" s="268"/>
    </row>
    <row r="30" spans="2:71" s="2" customFormat="1" ht="14.45" customHeight="1">
      <c r="B30" s="36"/>
      <c r="F30" s="27" t="s">
        <v>44</v>
      </c>
      <c r="L30" s="280">
        <v>0.12</v>
      </c>
      <c r="M30" s="279"/>
      <c r="N30" s="279"/>
      <c r="O30" s="279"/>
      <c r="P30" s="279"/>
      <c r="W30" s="278">
        <f>ROUND(BA54, 2)</f>
        <v>0</v>
      </c>
      <c r="X30" s="279"/>
      <c r="Y30" s="279"/>
      <c r="Z30" s="279"/>
      <c r="AA30" s="279"/>
      <c r="AB30" s="279"/>
      <c r="AC30" s="279"/>
      <c r="AD30" s="279"/>
      <c r="AE30" s="279"/>
      <c r="AK30" s="278">
        <f>ROUND(AW54, 2)</f>
        <v>0</v>
      </c>
      <c r="AL30" s="279"/>
      <c r="AM30" s="279"/>
      <c r="AN30" s="279"/>
      <c r="AO30" s="279"/>
      <c r="AR30" s="36"/>
      <c r="BE30" s="268"/>
    </row>
    <row r="31" spans="2:71" s="2" customFormat="1" ht="14.45" hidden="1" customHeight="1">
      <c r="B31" s="36"/>
      <c r="F31" s="27" t="s">
        <v>45</v>
      </c>
      <c r="L31" s="280">
        <v>0.21</v>
      </c>
      <c r="M31" s="279"/>
      <c r="N31" s="279"/>
      <c r="O31" s="279"/>
      <c r="P31" s="279"/>
      <c r="W31" s="278">
        <f>ROUND(BB54, 2)</f>
        <v>0</v>
      </c>
      <c r="X31" s="279"/>
      <c r="Y31" s="279"/>
      <c r="Z31" s="279"/>
      <c r="AA31" s="279"/>
      <c r="AB31" s="279"/>
      <c r="AC31" s="279"/>
      <c r="AD31" s="279"/>
      <c r="AE31" s="279"/>
      <c r="AK31" s="278">
        <v>0</v>
      </c>
      <c r="AL31" s="279"/>
      <c r="AM31" s="279"/>
      <c r="AN31" s="279"/>
      <c r="AO31" s="279"/>
      <c r="AR31" s="36"/>
      <c r="BE31" s="268"/>
    </row>
    <row r="32" spans="2:71" s="2" customFormat="1" ht="14.45" hidden="1" customHeight="1">
      <c r="B32" s="36"/>
      <c r="F32" s="27" t="s">
        <v>46</v>
      </c>
      <c r="L32" s="280">
        <v>0.12</v>
      </c>
      <c r="M32" s="279"/>
      <c r="N32" s="279"/>
      <c r="O32" s="279"/>
      <c r="P32" s="279"/>
      <c r="W32" s="278">
        <f>ROUND(BC54, 2)</f>
        <v>0</v>
      </c>
      <c r="X32" s="279"/>
      <c r="Y32" s="279"/>
      <c r="Z32" s="279"/>
      <c r="AA32" s="279"/>
      <c r="AB32" s="279"/>
      <c r="AC32" s="279"/>
      <c r="AD32" s="279"/>
      <c r="AE32" s="279"/>
      <c r="AK32" s="278">
        <v>0</v>
      </c>
      <c r="AL32" s="279"/>
      <c r="AM32" s="279"/>
      <c r="AN32" s="279"/>
      <c r="AO32" s="279"/>
      <c r="AR32" s="36"/>
      <c r="BE32" s="268"/>
    </row>
    <row r="33" spans="2:44" s="2" customFormat="1" ht="14.45" hidden="1" customHeight="1">
      <c r="B33" s="36"/>
      <c r="F33" s="27" t="s">
        <v>47</v>
      </c>
      <c r="L33" s="280">
        <v>0</v>
      </c>
      <c r="M33" s="279"/>
      <c r="N33" s="279"/>
      <c r="O33" s="279"/>
      <c r="P33" s="279"/>
      <c r="W33" s="278">
        <f>ROUND(BD54, 2)</f>
        <v>0</v>
      </c>
      <c r="X33" s="279"/>
      <c r="Y33" s="279"/>
      <c r="Z33" s="279"/>
      <c r="AA33" s="279"/>
      <c r="AB33" s="279"/>
      <c r="AC33" s="279"/>
      <c r="AD33" s="279"/>
      <c r="AE33" s="279"/>
      <c r="AK33" s="278">
        <v>0</v>
      </c>
      <c r="AL33" s="279"/>
      <c r="AM33" s="279"/>
      <c r="AN33" s="279"/>
      <c r="AO33" s="279"/>
      <c r="AR33" s="36"/>
    </row>
    <row r="34" spans="2:44" s="1" customFormat="1" ht="6.95" customHeight="1">
      <c r="B34" s="32"/>
      <c r="AR34" s="32"/>
    </row>
    <row r="35" spans="2:44" s="1" customFormat="1" ht="25.9" customHeight="1">
      <c r="B35" s="32"/>
      <c r="C35" s="37"/>
      <c r="D35" s="38" t="s">
        <v>48</v>
      </c>
      <c r="E35" s="39"/>
      <c r="F35" s="39"/>
      <c r="G35" s="39"/>
      <c r="H35" s="39"/>
      <c r="I35" s="39"/>
      <c r="J35" s="39"/>
      <c r="K35" s="39"/>
      <c r="L35" s="39"/>
      <c r="M35" s="39"/>
      <c r="N35" s="39"/>
      <c r="O35" s="39"/>
      <c r="P35" s="39"/>
      <c r="Q35" s="39"/>
      <c r="R35" s="39"/>
      <c r="S35" s="39"/>
      <c r="T35" s="40" t="s">
        <v>49</v>
      </c>
      <c r="U35" s="39"/>
      <c r="V35" s="39"/>
      <c r="W35" s="39"/>
      <c r="X35" s="281" t="s">
        <v>50</v>
      </c>
      <c r="Y35" s="282"/>
      <c r="Z35" s="282"/>
      <c r="AA35" s="282"/>
      <c r="AB35" s="282"/>
      <c r="AC35" s="39"/>
      <c r="AD35" s="39"/>
      <c r="AE35" s="39"/>
      <c r="AF35" s="39"/>
      <c r="AG35" s="39"/>
      <c r="AH35" s="39"/>
      <c r="AI35" s="39"/>
      <c r="AJ35" s="39"/>
      <c r="AK35" s="283">
        <f>SUM(AK26:AK33)</f>
        <v>0</v>
      </c>
      <c r="AL35" s="282"/>
      <c r="AM35" s="282"/>
      <c r="AN35" s="282"/>
      <c r="AO35" s="284"/>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51</v>
      </c>
      <c r="AR42" s="32"/>
    </row>
    <row r="43" spans="2:44" s="1" customFormat="1" ht="6.95" customHeight="1">
      <c r="B43" s="32"/>
      <c r="AR43" s="32"/>
    </row>
    <row r="44" spans="2:44" s="3" customFormat="1" ht="12" customHeight="1">
      <c r="B44" s="45"/>
      <c r="C44" s="27" t="s">
        <v>13</v>
      </c>
      <c r="L44" s="3" t="str">
        <f>K5</f>
        <v>MC34</v>
      </c>
      <c r="AR44" s="45"/>
    </row>
    <row r="45" spans="2:44" s="4" customFormat="1" ht="36.950000000000003" customHeight="1">
      <c r="B45" s="46"/>
      <c r="C45" s="47" t="s">
        <v>16</v>
      </c>
      <c r="L45" s="285" t="str">
        <f>K6</f>
        <v>Rekonstrukce sportoviště, Česká Třebová</v>
      </c>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R45" s="46"/>
    </row>
    <row r="46" spans="2:44" s="1" customFormat="1" ht="6.95" customHeight="1">
      <c r="B46" s="32"/>
      <c r="AR46" s="32"/>
    </row>
    <row r="47" spans="2:44" s="1" customFormat="1" ht="12" customHeight="1">
      <c r="B47" s="32"/>
      <c r="C47" s="27" t="s">
        <v>21</v>
      </c>
      <c r="L47" s="48" t="str">
        <f>IF(K8="","",K8)</f>
        <v xml:space="preserve"> </v>
      </c>
      <c r="AI47" s="27" t="s">
        <v>23</v>
      </c>
      <c r="AM47" s="287" t="str">
        <f>IF(AN8= "","",AN8)</f>
        <v>8. 11. 2024</v>
      </c>
      <c r="AN47" s="287"/>
      <c r="AR47" s="32"/>
    </row>
    <row r="48" spans="2:44" s="1" customFormat="1" ht="6.95" customHeight="1">
      <c r="B48" s="32"/>
      <c r="AR48" s="32"/>
    </row>
    <row r="49" spans="1:91" s="1" customFormat="1" ht="25.7" customHeight="1">
      <c r="B49" s="32"/>
      <c r="C49" s="27" t="s">
        <v>25</v>
      </c>
      <c r="L49" s="3" t="str">
        <f>IF(E11= "","",E11)</f>
        <v>Město Česká Třebová</v>
      </c>
      <c r="AI49" s="27" t="s">
        <v>31</v>
      </c>
      <c r="AM49" s="288" t="str">
        <f>IF(E17="","",E17)</f>
        <v>MOTION CONSTRUCTION s.r.o.</v>
      </c>
      <c r="AN49" s="289"/>
      <c r="AO49" s="289"/>
      <c r="AP49" s="289"/>
      <c r="AR49" s="32"/>
      <c r="AS49" s="290" t="s">
        <v>52</v>
      </c>
      <c r="AT49" s="291"/>
      <c r="AU49" s="50"/>
      <c r="AV49" s="50"/>
      <c r="AW49" s="50"/>
      <c r="AX49" s="50"/>
      <c r="AY49" s="50"/>
      <c r="AZ49" s="50"/>
      <c r="BA49" s="50"/>
      <c r="BB49" s="50"/>
      <c r="BC49" s="50"/>
      <c r="BD49" s="51"/>
    </row>
    <row r="50" spans="1:91" s="1" customFormat="1" ht="15.2" customHeight="1">
      <c r="B50" s="32"/>
      <c r="C50" s="27" t="s">
        <v>29</v>
      </c>
      <c r="L50" s="3" t="str">
        <f>IF(E14= "Vyplň údaj","",E14)</f>
        <v/>
      </c>
      <c r="AI50" s="27" t="s">
        <v>34</v>
      </c>
      <c r="AM50" s="288" t="str">
        <f>IF(E20="","",E20)</f>
        <v>Lukáš Novák</v>
      </c>
      <c r="AN50" s="289"/>
      <c r="AO50" s="289"/>
      <c r="AP50" s="289"/>
      <c r="AR50" s="32"/>
      <c r="AS50" s="292"/>
      <c r="AT50" s="293"/>
      <c r="BD50" s="53"/>
    </row>
    <row r="51" spans="1:91" s="1" customFormat="1" ht="10.9" customHeight="1">
      <c r="B51" s="32"/>
      <c r="AR51" s="32"/>
      <c r="AS51" s="292"/>
      <c r="AT51" s="293"/>
      <c r="BD51" s="53"/>
    </row>
    <row r="52" spans="1:91" s="1" customFormat="1" ht="29.25" customHeight="1">
      <c r="B52" s="32"/>
      <c r="C52" s="294" t="s">
        <v>53</v>
      </c>
      <c r="D52" s="295"/>
      <c r="E52" s="295"/>
      <c r="F52" s="295"/>
      <c r="G52" s="295"/>
      <c r="H52" s="54"/>
      <c r="I52" s="296" t="s">
        <v>54</v>
      </c>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7" t="s">
        <v>55</v>
      </c>
      <c r="AH52" s="295"/>
      <c r="AI52" s="295"/>
      <c r="AJ52" s="295"/>
      <c r="AK52" s="295"/>
      <c r="AL52" s="295"/>
      <c r="AM52" s="295"/>
      <c r="AN52" s="296" t="s">
        <v>56</v>
      </c>
      <c r="AO52" s="295"/>
      <c r="AP52" s="295"/>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8" t="s">
        <v>69</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70</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301">
        <f>ROUND(SUM(AG55:AG56),2)</f>
        <v>0</v>
      </c>
      <c r="AH54" s="301"/>
      <c r="AI54" s="301"/>
      <c r="AJ54" s="301"/>
      <c r="AK54" s="301"/>
      <c r="AL54" s="301"/>
      <c r="AM54" s="301"/>
      <c r="AN54" s="302">
        <f>SUM(AG54,AT54)</f>
        <v>0</v>
      </c>
      <c r="AO54" s="302"/>
      <c r="AP54" s="302"/>
      <c r="AQ54" s="64" t="s">
        <v>19</v>
      </c>
      <c r="AR54" s="60"/>
      <c r="AS54" s="65">
        <f>ROUND(SUM(AS55:AS56),2)</f>
        <v>0</v>
      </c>
      <c r="AT54" s="66">
        <f>ROUND(SUM(AV54:AW54),2)</f>
        <v>0</v>
      </c>
      <c r="AU54" s="67">
        <f>ROUND(SUM(AU55:AU56),5)</f>
        <v>0</v>
      </c>
      <c r="AV54" s="66">
        <f>ROUND(AZ54*L29,2)</f>
        <v>0</v>
      </c>
      <c r="AW54" s="66">
        <f>ROUND(BA54*L30,2)</f>
        <v>0</v>
      </c>
      <c r="AX54" s="66">
        <f>ROUND(BB54*L29,2)</f>
        <v>0</v>
      </c>
      <c r="AY54" s="66">
        <f>ROUND(BC54*L30,2)</f>
        <v>0</v>
      </c>
      <c r="AZ54" s="66">
        <f>ROUND(SUM(AZ55:AZ56),2)</f>
        <v>0</v>
      </c>
      <c r="BA54" s="66">
        <f>ROUND(SUM(BA55:BA56),2)</f>
        <v>0</v>
      </c>
      <c r="BB54" s="66">
        <f>ROUND(SUM(BB55:BB56),2)</f>
        <v>0</v>
      </c>
      <c r="BC54" s="66">
        <f>ROUND(SUM(BC55:BC56),2)</f>
        <v>0</v>
      </c>
      <c r="BD54" s="68">
        <f>ROUND(SUM(BD55:BD56),2)</f>
        <v>0</v>
      </c>
      <c r="BS54" s="69" t="s">
        <v>71</v>
      </c>
      <c r="BT54" s="69" t="s">
        <v>72</v>
      </c>
      <c r="BU54" s="70" t="s">
        <v>73</v>
      </c>
      <c r="BV54" s="69" t="s">
        <v>74</v>
      </c>
      <c r="BW54" s="69" t="s">
        <v>5</v>
      </c>
      <c r="BX54" s="69" t="s">
        <v>75</v>
      </c>
      <c r="CL54" s="69" t="s">
        <v>19</v>
      </c>
    </row>
    <row r="55" spans="1:91" s="6" customFormat="1" ht="16.5" customHeight="1">
      <c r="A55" s="71" t="s">
        <v>76</v>
      </c>
      <c r="B55" s="72"/>
      <c r="C55" s="73"/>
      <c r="D55" s="300" t="s">
        <v>77</v>
      </c>
      <c r="E55" s="300"/>
      <c r="F55" s="300"/>
      <c r="G55" s="300"/>
      <c r="H55" s="300"/>
      <c r="I55" s="74"/>
      <c r="J55" s="300" t="s">
        <v>78</v>
      </c>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298">
        <f>'01 - ETAPA I'!J30</f>
        <v>0</v>
      </c>
      <c r="AH55" s="299"/>
      <c r="AI55" s="299"/>
      <c r="AJ55" s="299"/>
      <c r="AK55" s="299"/>
      <c r="AL55" s="299"/>
      <c r="AM55" s="299"/>
      <c r="AN55" s="298">
        <f>SUM(AG55,AT55)</f>
        <v>0</v>
      </c>
      <c r="AO55" s="299"/>
      <c r="AP55" s="299"/>
      <c r="AQ55" s="75" t="s">
        <v>79</v>
      </c>
      <c r="AR55" s="72"/>
      <c r="AS55" s="76">
        <v>0</v>
      </c>
      <c r="AT55" s="77">
        <f>ROUND(SUM(AV55:AW55),2)</f>
        <v>0</v>
      </c>
      <c r="AU55" s="78">
        <f>'01 - ETAPA I'!P96</f>
        <v>0</v>
      </c>
      <c r="AV55" s="77">
        <f>'01 - ETAPA I'!J33</f>
        <v>0</v>
      </c>
      <c r="AW55" s="77">
        <f>'01 - ETAPA I'!J34</f>
        <v>0</v>
      </c>
      <c r="AX55" s="77">
        <f>'01 - ETAPA I'!J35</f>
        <v>0</v>
      </c>
      <c r="AY55" s="77">
        <f>'01 - ETAPA I'!J36</f>
        <v>0</v>
      </c>
      <c r="AZ55" s="77">
        <f>'01 - ETAPA I'!F33</f>
        <v>0</v>
      </c>
      <c r="BA55" s="77">
        <f>'01 - ETAPA I'!F34</f>
        <v>0</v>
      </c>
      <c r="BB55" s="77">
        <f>'01 - ETAPA I'!F35</f>
        <v>0</v>
      </c>
      <c r="BC55" s="77">
        <f>'01 - ETAPA I'!F36</f>
        <v>0</v>
      </c>
      <c r="BD55" s="79">
        <f>'01 - ETAPA I'!F37</f>
        <v>0</v>
      </c>
      <c r="BT55" s="80" t="s">
        <v>80</v>
      </c>
      <c r="BV55" s="80" t="s">
        <v>74</v>
      </c>
      <c r="BW55" s="80" t="s">
        <v>81</v>
      </c>
      <c r="BX55" s="80" t="s">
        <v>5</v>
      </c>
      <c r="CL55" s="80" t="s">
        <v>19</v>
      </c>
      <c r="CM55" s="80" t="s">
        <v>82</v>
      </c>
    </row>
    <row r="56" spans="1:91" s="6" customFormat="1" ht="16.5" customHeight="1">
      <c r="A56" s="71" t="s">
        <v>76</v>
      </c>
      <c r="B56" s="72"/>
      <c r="C56" s="73"/>
      <c r="D56" s="300" t="s">
        <v>83</v>
      </c>
      <c r="E56" s="300"/>
      <c r="F56" s="300"/>
      <c r="G56" s="300"/>
      <c r="H56" s="300"/>
      <c r="I56" s="74"/>
      <c r="J56" s="300" t="s">
        <v>84</v>
      </c>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298">
        <f>'02 - ETAPA II'!J30</f>
        <v>0</v>
      </c>
      <c r="AH56" s="299"/>
      <c r="AI56" s="299"/>
      <c r="AJ56" s="299"/>
      <c r="AK56" s="299"/>
      <c r="AL56" s="299"/>
      <c r="AM56" s="299"/>
      <c r="AN56" s="298">
        <f>SUM(AG56,AT56)</f>
        <v>0</v>
      </c>
      <c r="AO56" s="299"/>
      <c r="AP56" s="299"/>
      <c r="AQ56" s="75" t="s">
        <v>79</v>
      </c>
      <c r="AR56" s="72"/>
      <c r="AS56" s="81">
        <v>0</v>
      </c>
      <c r="AT56" s="82">
        <f>ROUND(SUM(AV56:AW56),2)</f>
        <v>0</v>
      </c>
      <c r="AU56" s="83">
        <f>'02 - ETAPA II'!P91</f>
        <v>0</v>
      </c>
      <c r="AV56" s="82">
        <f>'02 - ETAPA II'!J33</f>
        <v>0</v>
      </c>
      <c r="AW56" s="82">
        <f>'02 - ETAPA II'!J34</f>
        <v>0</v>
      </c>
      <c r="AX56" s="82">
        <f>'02 - ETAPA II'!J35</f>
        <v>0</v>
      </c>
      <c r="AY56" s="82">
        <f>'02 - ETAPA II'!J36</f>
        <v>0</v>
      </c>
      <c r="AZ56" s="82">
        <f>'02 - ETAPA II'!F33</f>
        <v>0</v>
      </c>
      <c r="BA56" s="82">
        <f>'02 - ETAPA II'!F34</f>
        <v>0</v>
      </c>
      <c r="BB56" s="82">
        <f>'02 - ETAPA II'!F35</f>
        <v>0</v>
      </c>
      <c r="BC56" s="82">
        <f>'02 - ETAPA II'!F36</f>
        <v>0</v>
      </c>
      <c r="BD56" s="84">
        <f>'02 - ETAPA II'!F37</f>
        <v>0</v>
      </c>
      <c r="BT56" s="80" t="s">
        <v>80</v>
      </c>
      <c r="BV56" s="80" t="s">
        <v>74</v>
      </c>
      <c r="BW56" s="80" t="s">
        <v>85</v>
      </c>
      <c r="BX56" s="80" t="s">
        <v>5</v>
      </c>
      <c r="CL56" s="80" t="s">
        <v>19</v>
      </c>
      <c r="CM56" s="80" t="s">
        <v>82</v>
      </c>
    </row>
    <row r="57" spans="1:91" s="1" customFormat="1" ht="30" customHeight="1">
      <c r="B57" s="32"/>
      <c r="AR57" s="32"/>
    </row>
    <row r="58" spans="1:91" s="1" customFormat="1" ht="6.95" customHeight="1">
      <c r="B58" s="4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32"/>
    </row>
  </sheetData>
  <sheetProtection algorithmName="SHA-512" hashValue="PICOrTDpRcvIhUWFf9OIzIHx3kyuja3fynWAweqMISkimJHMh+2HbJ1mDxZyrG39csJ7uRzgFZLTIr629JMJow==" saltValue="4Ld+vT8z+SqheXo6GPPZcEyhIk3Be/W5oXHQKhgzeq8Xz0n5uwHJxiZ8bFwdwFmqT9NSajW+ETH7Np9NvLi9oA=="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1 - ETAPA I'!C2" display="/" xr:uid="{00000000-0004-0000-0000-000000000000}"/>
    <hyperlink ref="A56" location="'02 - ETAPA II'!C2" display="/" xr:uid="{00000000-0004-0000-00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81</v>
      </c>
    </row>
    <row r="3" spans="2:46" ht="6.95" customHeight="1">
      <c r="B3" s="18"/>
      <c r="C3" s="19"/>
      <c r="D3" s="19"/>
      <c r="E3" s="19"/>
      <c r="F3" s="19"/>
      <c r="G3" s="19"/>
      <c r="H3" s="19"/>
      <c r="I3" s="19"/>
      <c r="J3" s="19"/>
      <c r="K3" s="19"/>
      <c r="L3" s="20"/>
      <c r="AT3" s="17" t="s">
        <v>82</v>
      </c>
    </row>
    <row r="4" spans="2:46" ht="24.95" customHeight="1">
      <c r="B4" s="20"/>
      <c r="D4" s="21" t="s">
        <v>86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Rekonstrukce sportoviště, Česká Třebová</v>
      </c>
      <c r="F7" s="304"/>
      <c r="G7" s="304"/>
      <c r="H7" s="304"/>
      <c r="L7" s="20"/>
    </row>
    <row r="8" spans="2:46" s="1" customFormat="1" ht="12" customHeight="1">
      <c r="B8" s="32"/>
      <c r="D8" s="27" t="s">
        <v>87</v>
      </c>
      <c r="L8" s="32"/>
    </row>
    <row r="9" spans="2:46" s="1" customFormat="1" ht="16.5" customHeight="1">
      <c r="B9" s="32"/>
      <c r="E9" s="285" t="s">
        <v>88</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8. 11. 2024</v>
      </c>
      <c r="L12" s="32"/>
    </row>
    <row r="13" spans="2:46" s="1" customFormat="1" ht="10.9" customHeight="1">
      <c r="B13" s="32"/>
      <c r="L13" s="32"/>
    </row>
    <row r="14" spans="2:46" s="1" customFormat="1" ht="12" customHeight="1">
      <c r="B14" s="32"/>
      <c r="D14" s="27" t="s">
        <v>25</v>
      </c>
      <c r="I14" s="27" t="s">
        <v>26</v>
      </c>
      <c r="J14" s="25" t="s">
        <v>19</v>
      </c>
      <c r="L14" s="32"/>
    </row>
    <row r="15" spans="2:46" s="1" customFormat="1" ht="18" customHeight="1">
      <c r="B15" s="32"/>
      <c r="E15" s="25" t="s">
        <v>27</v>
      </c>
      <c r="I15" s="27" t="s">
        <v>28</v>
      </c>
      <c r="J15" s="25" t="s">
        <v>19</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6" t="str">
        <f>'Rekapitulace stavby'!E14</f>
        <v>Vyplň údaj</v>
      </c>
      <c r="F18" s="269"/>
      <c r="G18" s="269"/>
      <c r="H18" s="269"/>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
        <v>19</v>
      </c>
      <c r="L20" s="32"/>
    </row>
    <row r="21" spans="2:12" s="1" customFormat="1" ht="18" customHeight="1">
      <c r="B21" s="32"/>
      <c r="E21" s="25" t="s">
        <v>32</v>
      </c>
      <c r="I21" s="27" t="s">
        <v>28</v>
      </c>
      <c r="J21" s="25" t="s">
        <v>19</v>
      </c>
      <c r="L21" s="32"/>
    </row>
    <row r="22" spans="2:12" s="1" customFormat="1" ht="6.95" customHeight="1">
      <c r="B22" s="32"/>
      <c r="L22" s="32"/>
    </row>
    <row r="23" spans="2:12" s="1" customFormat="1" ht="12" customHeight="1">
      <c r="B23" s="32"/>
      <c r="D23" s="27" t="s">
        <v>34</v>
      </c>
      <c r="I23" s="27" t="s">
        <v>26</v>
      </c>
      <c r="J23" s="25" t="s">
        <v>19</v>
      </c>
      <c r="L23" s="32"/>
    </row>
    <row r="24" spans="2:12" s="1" customFormat="1" ht="18" customHeight="1">
      <c r="B24" s="32"/>
      <c r="E24" s="25" t="s">
        <v>35</v>
      </c>
      <c r="I24" s="27" t="s">
        <v>28</v>
      </c>
      <c r="J24" s="25" t="s">
        <v>19</v>
      </c>
      <c r="L24" s="32"/>
    </row>
    <row r="25" spans="2:12" s="1" customFormat="1" ht="6.95" customHeight="1">
      <c r="B25" s="32"/>
      <c r="L25" s="32"/>
    </row>
    <row r="26" spans="2:12" s="1" customFormat="1" ht="12" customHeight="1">
      <c r="B26" s="32"/>
      <c r="D26" s="27" t="s">
        <v>36</v>
      </c>
      <c r="L26" s="32"/>
    </row>
    <row r="27" spans="2:12" s="7" customFormat="1" ht="322.5" customHeight="1">
      <c r="B27" s="86"/>
      <c r="E27" s="274" t="s">
        <v>89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38</v>
      </c>
      <c r="J30" s="63">
        <f>ROUND(J96, 2)</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52" t="s">
        <v>42</v>
      </c>
      <c r="E33" s="27" t="s">
        <v>43</v>
      </c>
      <c r="F33" s="88">
        <f>ROUND((SUM(BE96:BE338)),  2)</f>
        <v>0</v>
      </c>
      <c r="I33" s="89">
        <v>0.21</v>
      </c>
      <c r="J33" s="88">
        <f>ROUND(((SUM(BE96:BE338))*I33),  2)</f>
        <v>0</v>
      </c>
      <c r="L33" s="32"/>
    </row>
    <row r="34" spans="2:12" s="1" customFormat="1" ht="14.45" customHeight="1">
      <c r="B34" s="32"/>
      <c r="E34" s="27" t="s">
        <v>44</v>
      </c>
      <c r="F34" s="88">
        <f>ROUND((SUM(BF96:BF338)),  2)</f>
        <v>0</v>
      </c>
      <c r="I34" s="89">
        <v>0.12</v>
      </c>
      <c r="J34" s="88">
        <f>ROUND(((SUM(BF96:BF338))*I34),  2)</f>
        <v>0</v>
      </c>
      <c r="L34" s="32"/>
    </row>
    <row r="35" spans="2:12" s="1" customFormat="1" ht="14.45" hidden="1" customHeight="1">
      <c r="B35" s="32"/>
      <c r="E35" s="27" t="s">
        <v>45</v>
      </c>
      <c r="F35" s="88">
        <f>ROUND((SUM(BG96:BG338)),  2)</f>
        <v>0</v>
      </c>
      <c r="I35" s="89">
        <v>0.21</v>
      </c>
      <c r="J35" s="88">
        <f>0</f>
        <v>0</v>
      </c>
      <c r="L35" s="32"/>
    </row>
    <row r="36" spans="2:12" s="1" customFormat="1" ht="14.45" hidden="1" customHeight="1">
      <c r="B36" s="32"/>
      <c r="E36" s="27" t="s">
        <v>46</v>
      </c>
      <c r="F36" s="88">
        <f>ROUND((SUM(BH96:BH338)),  2)</f>
        <v>0</v>
      </c>
      <c r="I36" s="89">
        <v>0.12</v>
      </c>
      <c r="J36" s="88">
        <f>0</f>
        <v>0</v>
      </c>
      <c r="L36" s="32"/>
    </row>
    <row r="37" spans="2:12" s="1" customFormat="1" ht="14.45" hidden="1" customHeight="1">
      <c r="B37" s="32"/>
      <c r="E37" s="27" t="s">
        <v>47</v>
      </c>
      <c r="F37" s="88">
        <f>ROUND((SUM(BI96:BI338)),  2)</f>
        <v>0</v>
      </c>
      <c r="I37" s="89">
        <v>0</v>
      </c>
      <c r="J37" s="88">
        <f>0</f>
        <v>0</v>
      </c>
      <c r="L37" s="32"/>
    </row>
    <row r="38" spans="2:12" s="1" customFormat="1" ht="6.95" customHeight="1">
      <c r="B38" s="32"/>
      <c r="L38" s="32"/>
    </row>
    <row r="39" spans="2:12" s="1" customFormat="1" ht="25.35" customHeight="1">
      <c r="B39" s="32"/>
      <c r="C39" s="90"/>
      <c r="D39" s="91" t="s">
        <v>48</v>
      </c>
      <c r="E39" s="54"/>
      <c r="F39" s="54"/>
      <c r="G39" s="92" t="s">
        <v>49</v>
      </c>
      <c r="H39" s="93" t="s">
        <v>50</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90</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Rekonstrukce sportoviště, Česká Třebová</v>
      </c>
      <c r="F48" s="304"/>
      <c r="G48" s="304"/>
      <c r="H48" s="304"/>
      <c r="L48" s="32"/>
    </row>
    <row r="49" spans="2:47" s="1" customFormat="1" ht="12" customHeight="1">
      <c r="B49" s="32"/>
      <c r="C49" s="27" t="s">
        <v>87</v>
      </c>
      <c r="L49" s="32"/>
    </row>
    <row r="50" spans="2:47" s="1" customFormat="1" ht="16.5" customHeight="1">
      <c r="B50" s="32"/>
      <c r="E50" s="285" t="str">
        <f>E9</f>
        <v>01 - ETAPA I</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8. 11. 2024</v>
      </c>
      <c r="L52" s="32"/>
    </row>
    <row r="53" spans="2:47" s="1" customFormat="1" ht="6.95" customHeight="1">
      <c r="B53" s="32"/>
      <c r="L53" s="32"/>
    </row>
    <row r="54" spans="2:47" s="1" customFormat="1" ht="40.15" customHeight="1">
      <c r="B54" s="32"/>
      <c r="C54" s="27" t="s">
        <v>25</v>
      </c>
      <c r="F54" s="25" t="str">
        <f>E15</f>
        <v>Město Česká Třebová</v>
      </c>
      <c r="I54" s="27" t="s">
        <v>31</v>
      </c>
      <c r="J54" s="30" t="str">
        <f>E21</f>
        <v>MOTION CONSTRUCTION s.r.o.</v>
      </c>
      <c r="L54" s="32"/>
    </row>
    <row r="55" spans="2:47" s="1" customFormat="1" ht="15.2" customHeight="1">
      <c r="B55" s="32"/>
      <c r="C55" s="27" t="s">
        <v>29</v>
      </c>
      <c r="F55" s="25" t="str">
        <f>IF(E18="","",E18)</f>
        <v>Vyplň údaj</v>
      </c>
      <c r="I55" s="27" t="s">
        <v>34</v>
      </c>
      <c r="J55" s="30" t="str">
        <f>E24</f>
        <v>Lukáš Novák</v>
      </c>
      <c r="L55" s="32"/>
    </row>
    <row r="56" spans="2:47" s="1" customFormat="1" ht="10.35" customHeight="1">
      <c r="B56" s="32"/>
      <c r="L56" s="32"/>
    </row>
    <row r="57" spans="2:47" s="1" customFormat="1" ht="29.25" customHeight="1">
      <c r="B57" s="32"/>
      <c r="C57" s="96" t="s">
        <v>91</v>
      </c>
      <c r="D57" s="90"/>
      <c r="E57" s="90"/>
      <c r="F57" s="90"/>
      <c r="G57" s="90"/>
      <c r="H57" s="90"/>
      <c r="I57" s="90"/>
      <c r="J57" s="97" t="s">
        <v>92</v>
      </c>
      <c r="K57" s="90"/>
      <c r="L57" s="32"/>
    </row>
    <row r="58" spans="2:47" s="1" customFormat="1" ht="10.35" customHeight="1">
      <c r="B58" s="32"/>
      <c r="L58" s="32"/>
    </row>
    <row r="59" spans="2:47" s="1" customFormat="1" ht="22.9" customHeight="1">
      <c r="B59" s="32"/>
      <c r="C59" s="98" t="s">
        <v>70</v>
      </c>
      <c r="J59" s="63">
        <f>J96</f>
        <v>0</v>
      </c>
      <c r="L59" s="32"/>
      <c r="AU59" s="17" t="s">
        <v>93</v>
      </c>
    </row>
    <row r="60" spans="2:47" s="8" customFormat="1" ht="24.95" customHeight="1">
      <c r="B60" s="99"/>
      <c r="D60" s="100" t="s">
        <v>94</v>
      </c>
      <c r="E60" s="101"/>
      <c r="F60" s="101"/>
      <c r="G60" s="101"/>
      <c r="H60" s="101"/>
      <c r="I60" s="101"/>
      <c r="J60" s="102">
        <f>J97</f>
        <v>0</v>
      </c>
      <c r="L60" s="99"/>
    </row>
    <row r="61" spans="2:47" s="9" customFormat="1" ht="19.899999999999999" customHeight="1">
      <c r="B61" s="103"/>
      <c r="D61" s="104" t="s">
        <v>95</v>
      </c>
      <c r="E61" s="105"/>
      <c r="F61" s="105"/>
      <c r="G61" s="105"/>
      <c r="H61" s="105"/>
      <c r="I61" s="105"/>
      <c r="J61" s="106">
        <f>J98</f>
        <v>0</v>
      </c>
      <c r="L61" s="103"/>
    </row>
    <row r="62" spans="2:47" s="9" customFormat="1" ht="19.899999999999999" customHeight="1">
      <c r="B62" s="103"/>
      <c r="D62" s="104" t="s">
        <v>96</v>
      </c>
      <c r="E62" s="105"/>
      <c r="F62" s="105"/>
      <c r="G62" s="105"/>
      <c r="H62" s="105"/>
      <c r="I62" s="105"/>
      <c r="J62" s="106">
        <f>J181</f>
        <v>0</v>
      </c>
      <c r="L62" s="103"/>
    </row>
    <row r="63" spans="2:47" s="9" customFormat="1" ht="19.899999999999999" customHeight="1">
      <c r="B63" s="103"/>
      <c r="D63" s="104" t="s">
        <v>97</v>
      </c>
      <c r="E63" s="105"/>
      <c r="F63" s="105"/>
      <c r="G63" s="105"/>
      <c r="H63" s="105"/>
      <c r="I63" s="105"/>
      <c r="J63" s="106">
        <f>J197</f>
        <v>0</v>
      </c>
      <c r="L63" s="103"/>
    </row>
    <row r="64" spans="2:47" s="9" customFormat="1" ht="19.899999999999999" customHeight="1">
      <c r="B64" s="103"/>
      <c r="D64" s="104" t="s">
        <v>98</v>
      </c>
      <c r="E64" s="105"/>
      <c r="F64" s="105"/>
      <c r="G64" s="105"/>
      <c r="H64" s="105"/>
      <c r="I64" s="105"/>
      <c r="J64" s="106">
        <f>J209</f>
        <v>0</v>
      </c>
      <c r="L64" s="103"/>
    </row>
    <row r="65" spans="2:12" s="9" customFormat="1" ht="19.899999999999999" customHeight="1">
      <c r="B65" s="103"/>
      <c r="D65" s="104" t="s">
        <v>99</v>
      </c>
      <c r="E65" s="105"/>
      <c r="F65" s="105"/>
      <c r="G65" s="105"/>
      <c r="H65" s="105"/>
      <c r="I65" s="105"/>
      <c r="J65" s="106">
        <f>J269</f>
        <v>0</v>
      </c>
      <c r="L65" s="103"/>
    </row>
    <row r="66" spans="2:12" s="9" customFormat="1" ht="19.899999999999999" customHeight="1">
      <c r="B66" s="103"/>
      <c r="D66" s="104" t="s">
        <v>100</v>
      </c>
      <c r="E66" s="105"/>
      <c r="F66" s="105"/>
      <c r="G66" s="105"/>
      <c r="H66" s="105"/>
      <c r="I66" s="105"/>
      <c r="J66" s="106">
        <f>J278</f>
        <v>0</v>
      </c>
      <c r="L66" s="103"/>
    </row>
    <row r="67" spans="2:12" s="9" customFormat="1" ht="19.899999999999999" customHeight="1">
      <c r="B67" s="103"/>
      <c r="D67" s="104" t="s">
        <v>101</v>
      </c>
      <c r="E67" s="105"/>
      <c r="F67" s="105"/>
      <c r="G67" s="105"/>
      <c r="H67" s="105"/>
      <c r="I67" s="105"/>
      <c r="J67" s="106">
        <f>J288</f>
        <v>0</v>
      </c>
      <c r="L67" s="103"/>
    </row>
    <row r="68" spans="2:12" s="8" customFormat="1" ht="24.95" customHeight="1">
      <c r="B68" s="99"/>
      <c r="D68" s="100" t="s">
        <v>102</v>
      </c>
      <c r="E68" s="101"/>
      <c r="F68" s="101"/>
      <c r="G68" s="101"/>
      <c r="H68" s="101"/>
      <c r="I68" s="101"/>
      <c r="J68" s="102">
        <f>J291</f>
        <v>0</v>
      </c>
      <c r="L68" s="99"/>
    </row>
    <row r="69" spans="2:12" s="9" customFormat="1" ht="19.899999999999999" customHeight="1">
      <c r="B69" s="103"/>
      <c r="D69" s="104" t="s">
        <v>103</v>
      </c>
      <c r="E69" s="105"/>
      <c r="F69" s="105"/>
      <c r="G69" s="105"/>
      <c r="H69" s="105"/>
      <c r="I69" s="105"/>
      <c r="J69" s="106">
        <f>J292</f>
        <v>0</v>
      </c>
      <c r="L69" s="103"/>
    </row>
    <row r="70" spans="2:12" s="9" customFormat="1" ht="19.899999999999999" customHeight="1">
      <c r="B70" s="103"/>
      <c r="D70" s="104" t="s">
        <v>104</v>
      </c>
      <c r="E70" s="105"/>
      <c r="F70" s="105"/>
      <c r="G70" s="105"/>
      <c r="H70" s="105"/>
      <c r="I70" s="105"/>
      <c r="J70" s="106">
        <f>J298</f>
        <v>0</v>
      </c>
      <c r="L70" s="103"/>
    </row>
    <row r="71" spans="2:12" s="9" customFormat="1" ht="19.899999999999999" customHeight="1">
      <c r="B71" s="103"/>
      <c r="D71" s="104" t="s">
        <v>105</v>
      </c>
      <c r="E71" s="105"/>
      <c r="F71" s="105"/>
      <c r="G71" s="105"/>
      <c r="H71" s="105"/>
      <c r="I71" s="105"/>
      <c r="J71" s="106">
        <f>J320</f>
        <v>0</v>
      </c>
      <c r="L71" s="103"/>
    </row>
    <row r="72" spans="2:12" s="8" customFormat="1" ht="24.95" customHeight="1">
      <c r="B72" s="99"/>
      <c r="D72" s="100" t="s">
        <v>106</v>
      </c>
      <c r="E72" s="101"/>
      <c r="F72" s="101"/>
      <c r="G72" s="101"/>
      <c r="H72" s="101"/>
      <c r="I72" s="101"/>
      <c r="J72" s="102">
        <f>J327</f>
        <v>0</v>
      </c>
      <c r="L72" s="99"/>
    </row>
    <row r="73" spans="2:12" s="9" customFormat="1" ht="19.899999999999999" customHeight="1">
      <c r="B73" s="103"/>
      <c r="D73" s="104" t="s">
        <v>107</v>
      </c>
      <c r="E73" s="105"/>
      <c r="F73" s="105"/>
      <c r="G73" s="105"/>
      <c r="H73" s="105"/>
      <c r="I73" s="105"/>
      <c r="J73" s="106">
        <f>J328</f>
        <v>0</v>
      </c>
      <c r="L73" s="103"/>
    </row>
    <row r="74" spans="2:12" s="9" customFormat="1" ht="19.899999999999999" customHeight="1">
      <c r="B74" s="103"/>
      <c r="D74" s="104" t="s">
        <v>108</v>
      </c>
      <c r="E74" s="105"/>
      <c r="F74" s="105"/>
      <c r="G74" s="105"/>
      <c r="H74" s="105"/>
      <c r="I74" s="105"/>
      <c r="J74" s="106">
        <f>J331</f>
        <v>0</v>
      </c>
      <c r="L74" s="103"/>
    </row>
    <row r="75" spans="2:12" s="9" customFormat="1" ht="19.899999999999999" customHeight="1">
      <c r="B75" s="103"/>
      <c r="D75" s="104" t="s">
        <v>109</v>
      </c>
      <c r="E75" s="105"/>
      <c r="F75" s="105"/>
      <c r="G75" s="105"/>
      <c r="H75" s="105"/>
      <c r="I75" s="105"/>
      <c r="J75" s="106">
        <f>J333</f>
        <v>0</v>
      </c>
      <c r="L75" s="103"/>
    </row>
    <row r="76" spans="2:12" s="9" customFormat="1" ht="19.899999999999999" customHeight="1">
      <c r="B76" s="103"/>
      <c r="D76" s="104" t="s">
        <v>110</v>
      </c>
      <c r="E76" s="105"/>
      <c r="F76" s="105"/>
      <c r="G76" s="105"/>
      <c r="H76" s="105"/>
      <c r="I76" s="105"/>
      <c r="J76" s="106">
        <f>J337</f>
        <v>0</v>
      </c>
      <c r="L76" s="103"/>
    </row>
    <row r="77" spans="2:12" s="1" customFormat="1" ht="21.75" customHeight="1">
      <c r="B77" s="32"/>
      <c r="L77" s="32"/>
    </row>
    <row r="78" spans="2:12" s="1" customFormat="1" ht="6.95" customHeight="1">
      <c r="B78" s="41"/>
      <c r="C78" s="42"/>
      <c r="D78" s="42"/>
      <c r="E78" s="42"/>
      <c r="F78" s="42"/>
      <c r="G78" s="42"/>
      <c r="H78" s="42"/>
      <c r="I78" s="42"/>
      <c r="J78" s="42"/>
      <c r="K78" s="42"/>
      <c r="L78" s="32"/>
    </row>
    <row r="82" spans="2:63" s="1" customFormat="1" ht="6.95" customHeight="1">
      <c r="B82" s="43"/>
      <c r="C82" s="44"/>
      <c r="D82" s="44"/>
      <c r="E82" s="44"/>
      <c r="F82" s="44"/>
      <c r="G82" s="44"/>
      <c r="H82" s="44"/>
      <c r="I82" s="44"/>
      <c r="J82" s="44"/>
      <c r="K82" s="44"/>
      <c r="L82" s="32"/>
    </row>
    <row r="83" spans="2:63" s="1" customFormat="1" ht="24.95" customHeight="1">
      <c r="B83" s="32"/>
      <c r="C83" s="21" t="s">
        <v>111</v>
      </c>
      <c r="L83" s="32"/>
    </row>
    <row r="84" spans="2:63" s="1" customFormat="1" ht="6.95" customHeight="1">
      <c r="B84" s="32"/>
      <c r="L84" s="32"/>
    </row>
    <row r="85" spans="2:63" s="1" customFormat="1" ht="12" customHeight="1">
      <c r="B85" s="32"/>
      <c r="C85" s="27" t="s">
        <v>16</v>
      </c>
      <c r="L85" s="32"/>
    </row>
    <row r="86" spans="2:63" s="1" customFormat="1" ht="16.5" customHeight="1">
      <c r="B86" s="32"/>
      <c r="E86" s="303" t="str">
        <f>E7</f>
        <v>Rekonstrukce sportoviště, Česká Třebová</v>
      </c>
      <c r="F86" s="304"/>
      <c r="G86" s="304"/>
      <c r="H86" s="304"/>
      <c r="L86" s="32"/>
    </row>
    <row r="87" spans="2:63" s="1" customFormat="1" ht="12" customHeight="1">
      <c r="B87" s="32"/>
      <c r="C87" s="27" t="s">
        <v>87</v>
      </c>
      <c r="L87" s="32"/>
    </row>
    <row r="88" spans="2:63" s="1" customFormat="1" ht="16.5" customHeight="1">
      <c r="B88" s="32"/>
      <c r="E88" s="285" t="str">
        <f>E9</f>
        <v>01 - ETAPA I</v>
      </c>
      <c r="F88" s="305"/>
      <c r="G88" s="305"/>
      <c r="H88" s="305"/>
      <c r="L88" s="32"/>
    </row>
    <row r="89" spans="2:63" s="1" customFormat="1" ht="6.95" customHeight="1">
      <c r="B89" s="32"/>
      <c r="L89" s="32"/>
    </row>
    <row r="90" spans="2:63" s="1" customFormat="1" ht="12" customHeight="1">
      <c r="B90" s="32"/>
      <c r="C90" s="27" t="s">
        <v>21</v>
      </c>
      <c r="F90" s="25" t="str">
        <f>F12</f>
        <v xml:space="preserve"> </v>
      </c>
      <c r="I90" s="27" t="s">
        <v>23</v>
      </c>
      <c r="J90" s="49" t="str">
        <f>IF(J12="","",J12)</f>
        <v>8. 11. 2024</v>
      </c>
      <c r="L90" s="32"/>
    </row>
    <row r="91" spans="2:63" s="1" customFormat="1" ht="6.95" customHeight="1">
      <c r="B91" s="32"/>
      <c r="L91" s="32"/>
    </row>
    <row r="92" spans="2:63" s="1" customFormat="1" ht="40.15" customHeight="1">
      <c r="B92" s="32"/>
      <c r="C92" s="27" t="s">
        <v>25</v>
      </c>
      <c r="F92" s="25" t="str">
        <f>E15</f>
        <v>Město Česká Třebová</v>
      </c>
      <c r="I92" s="27" t="s">
        <v>31</v>
      </c>
      <c r="J92" s="30" t="str">
        <f>E21</f>
        <v>MOTION CONSTRUCTION s.r.o.</v>
      </c>
      <c r="L92" s="32"/>
    </row>
    <row r="93" spans="2:63" s="1" customFormat="1" ht="15.2" customHeight="1">
      <c r="B93" s="32"/>
      <c r="C93" s="27" t="s">
        <v>29</v>
      </c>
      <c r="F93" s="25" t="str">
        <f>IF(E18="","",E18)</f>
        <v>Vyplň údaj</v>
      </c>
      <c r="I93" s="27" t="s">
        <v>34</v>
      </c>
      <c r="J93" s="30" t="str">
        <f>E24</f>
        <v>Lukáš Novák</v>
      </c>
      <c r="L93" s="32"/>
    </row>
    <row r="94" spans="2:63" s="1" customFormat="1" ht="10.35" customHeight="1">
      <c r="B94" s="32"/>
      <c r="L94" s="32"/>
    </row>
    <row r="95" spans="2:63" s="10" customFormat="1" ht="29.25" customHeight="1">
      <c r="B95" s="107"/>
      <c r="C95" s="108" t="s">
        <v>112</v>
      </c>
      <c r="D95" s="109" t="s">
        <v>57</v>
      </c>
      <c r="E95" s="109" t="s">
        <v>53</v>
      </c>
      <c r="F95" s="109" t="s">
        <v>54</v>
      </c>
      <c r="G95" s="109" t="s">
        <v>113</v>
      </c>
      <c r="H95" s="109" t="s">
        <v>114</v>
      </c>
      <c r="I95" s="109" t="s">
        <v>115</v>
      </c>
      <c r="J95" s="109" t="s">
        <v>92</v>
      </c>
      <c r="K95" s="110" t="s">
        <v>116</v>
      </c>
      <c r="L95" s="107"/>
      <c r="M95" s="56" t="s">
        <v>19</v>
      </c>
      <c r="N95" s="57" t="s">
        <v>42</v>
      </c>
      <c r="O95" s="57" t="s">
        <v>117</v>
      </c>
      <c r="P95" s="57" t="s">
        <v>118</v>
      </c>
      <c r="Q95" s="57" t="s">
        <v>119</v>
      </c>
      <c r="R95" s="57" t="s">
        <v>120</v>
      </c>
      <c r="S95" s="57" t="s">
        <v>121</v>
      </c>
      <c r="T95" s="58" t="s">
        <v>122</v>
      </c>
    </row>
    <row r="96" spans="2:63" s="1" customFormat="1" ht="22.9" customHeight="1">
      <c r="B96" s="32"/>
      <c r="C96" s="61" t="s">
        <v>123</v>
      </c>
      <c r="J96" s="111">
        <f>BK96</f>
        <v>0</v>
      </c>
      <c r="L96" s="32"/>
      <c r="M96" s="59"/>
      <c r="N96" s="50"/>
      <c r="O96" s="50"/>
      <c r="P96" s="112">
        <f>P97+P291+P327</f>
        <v>0</v>
      </c>
      <c r="Q96" s="50"/>
      <c r="R96" s="112">
        <f>R97+R291+R327</f>
        <v>483.12612023000003</v>
      </c>
      <c r="S96" s="50"/>
      <c r="T96" s="113">
        <f>T97+T291+T327</f>
        <v>212.52</v>
      </c>
      <c r="AT96" s="17" t="s">
        <v>71</v>
      </c>
      <c r="AU96" s="17" t="s">
        <v>93</v>
      </c>
      <c r="BK96" s="114">
        <f>BK97+BK291+BK327</f>
        <v>0</v>
      </c>
    </row>
    <row r="97" spans="2:65" s="11" customFormat="1" ht="25.9" customHeight="1">
      <c r="B97" s="115"/>
      <c r="D97" s="116" t="s">
        <v>71</v>
      </c>
      <c r="E97" s="117" t="s">
        <v>124</v>
      </c>
      <c r="F97" s="117" t="s">
        <v>125</v>
      </c>
      <c r="I97" s="118"/>
      <c r="J97" s="119">
        <f>BK97</f>
        <v>0</v>
      </c>
      <c r="L97" s="115"/>
      <c r="M97" s="120"/>
      <c r="P97" s="121">
        <f>P98+P181+P197+P209+P269+P278+P288</f>
        <v>0</v>
      </c>
      <c r="R97" s="121">
        <f>R98+R181+R197+R209+R269+R278+R288</f>
        <v>478.40952000000004</v>
      </c>
      <c r="T97" s="122">
        <f>T98+T181+T197+T209+T269+T278+T288</f>
        <v>212.52</v>
      </c>
      <c r="AR97" s="116" t="s">
        <v>80</v>
      </c>
      <c r="AT97" s="123" t="s">
        <v>71</v>
      </c>
      <c r="AU97" s="123" t="s">
        <v>72</v>
      </c>
      <c r="AY97" s="116" t="s">
        <v>126</v>
      </c>
      <c r="BK97" s="124">
        <f>BK98+BK181+BK197+BK209+BK269+BK278+BK288</f>
        <v>0</v>
      </c>
    </row>
    <row r="98" spans="2:65" s="11" customFormat="1" ht="22.9" customHeight="1">
      <c r="B98" s="115"/>
      <c r="D98" s="116" t="s">
        <v>71</v>
      </c>
      <c r="E98" s="125" t="s">
        <v>80</v>
      </c>
      <c r="F98" s="125" t="s">
        <v>127</v>
      </c>
      <c r="I98" s="118"/>
      <c r="J98" s="126">
        <f>BK98</f>
        <v>0</v>
      </c>
      <c r="L98" s="115"/>
      <c r="M98" s="120"/>
      <c r="P98" s="121">
        <f>SUM(P99:P180)</f>
        <v>0</v>
      </c>
      <c r="R98" s="121">
        <f>SUM(R99:R180)</f>
        <v>144</v>
      </c>
      <c r="T98" s="122">
        <f>SUM(T99:T180)</f>
        <v>212.52</v>
      </c>
      <c r="AR98" s="116" t="s">
        <v>80</v>
      </c>
      <c r="AT98" s="123" t="s">
        <v>71</v>
      </c>
      <c r="AU98" s="123" t="s">
        <v>80</v>
      </c>
      <c r="AY98" s="116" t="s">
        <v>126</v>
      </c>
      <c r="BK98" s="124">
        <f>SUM(BK99:BK180)</f>
        <v>0</v>
      </c>
    </row>
    <row r="99" spans="2:65" s="1" customFormat="1" ht="21.75" customHeight="1">
      <c r="B99" s="32"/>
      <c r="C99" s="127" t="s">
        <v>80</v>
      </c>
      <c r="D99" s="127" t="s">
        <v>128</v>
      </c>
      <c r="E99" s="128" t="s">
        <v>129</v>
      </c>
      <c r="F99" s="129" t="s">
        <v>130</v>
      </c>
      <c r="G99" s="130" t="s">
        <v>131</v>
      </c>
      <c r="H99" s="131">
        <v>3</v>
      </c>
      <c r="I99" s="132"/>
      <c r="J99" s="133">
        <f>ROUND(I99*H99,2)</f>
        <v>0</v>
      </c>
      <c r="K99" s="129" t="s">
        <v>132</v>
      </c>
      <c r="L99" s="32"/>
      <c r="M99" s="134" t="s">
        <v>19</v>
      </c>
      <c r="N99" s="135" t="s">
        <v>43</v>
      </c>
      <c r="P99" s="136">
        <f>O99*H99</f>
        <v>0</v>
      </c>
      <c r="Q99" s="136">
        <v>0</v>
      </c>
      <c r="R99" s="136">
        <f>Q99*H99</f>
        <v>0</v>
      </c>
      <c r="S99" s="136">
        <v>0</v>
      </c>
      <c r="T99" s="137">
        <f>S99*H99</f>
        <v>0</v>
      </c>
      <c r="AR99" s="138" t="s">
        <v>133</v>
      </c>
      <c r="AT99" s="138" t="s">
        <v>128</v>
      </c>
      <c r="AU99" s="138" t="s">
        <v>82</v>
      </c>
      <c r="AY99" s="17" t="s">
        <v>126</v>
      </c>
      <c r="BE99" s="139">
        <f>IF(N99="základní",J99,0)</f>
        <v>0</v>
      </c>
      <c r="BF99" s="139">
        <f>IF(N99="snížená",J99,0)</f>
        <v>0</v>
      </c>
      <c r="BG99" s="139">
        <f>IF(N99="zákl. přenesená",J99,0)</f>
        <v>0</v>
      </c>
      <c r="BH99" s="139">
        <f>IF(N99="sníž. přenesená",J99,0)</f>
        <v>0</v>
      </c>
      <c r="BI99" s="139">
        <f>IF(N99="nulová",J99,0)</f>
        <v>0</v>
      </c>
      <c r="BJ99" s="17" t="s">
        <v>80</v>
      </c>
      <c r="BK99" s="139">
        <f>ROUND(I99*H99,2)</f>
        <v>0</v>
      </c>
      <c r="BL99" s="17" t="s">
        <v>133</v>
      </c>
      <c r="BM99" s="138" t="s">
        <v>134</v>
      </c>
    </row>
    <row r="100" spans="2:65" s="1" customFormat="1" ht="11.25">
      <c r="B100" s="32"/>
      <c r="D100" s="140" t="s">
        <v>135</v>
      </c>
      <c r="F100" s="141" t="s">
        <v>136</v>
      </c>
      <c r="I100" s="142"/>
      <c r="L100" s="32"/>
      <c r="M100" s="143"/>
      <c r="T100" s="53"/>
      <c r="AT100" s="17" t="s">
        <v>135</v>
      </c>
      <c r="AU100" s="17" t="s">
        <v>82</v>
      </c>
    </row>
    <row r="101" spans="2:65" s="1" customFormat="1" ht="16.5" customHeight="1">
      <c r="B101" s="32"/>
      <c r="C101" s="127" t="s">
        <v>82</v>
      </c>
      <c r="D101" s="127" t="s">
        <v>128</v>
      </c>
      <c r="E101" s="128" t="s">
        <v>137</v>
      </c>
      <c r="F101" s="129" t="s">
        <v>138</v>
      </c>
      <c r="G101" s="130" t="s">
        <v>131</v>
      </c>
      <c r="H101" s="131">
        <v>3</v>
      </c>
      <c r="I101" s="132"/>
      <c r="J101" s="133">
        <f>ROUND(I101*H101,2)</f>
        <v>0</v>
      </c>
      <c r="K101" s="129" t="s">
        <v>132</v>
      </c>
      <c r="L101" s="32"/>
      <c r="M101" s="134" t="s">
        <v>19</v>
      </c>
      <c r="N101" s="135" t="s">
        <v>43</v>
      </c>
      <c r="P101" s="136">
        <f>O101*H101</f>
        <v>0</v>
      </c>
      <c r="Q101" s="136">
        <v>0</v>
      </c>
      <c r="R101" s="136">
        <f>Q101*H101</f>
        <v>0</v>
      </c>
      <c r="S101" s="136">
        <v>0</v>
      </c>
      <c r="T101" s="137">
        <f>S101*H101</f>
        <v>0</v>
      </c>
      <c r="AR101" s="138" t="s">
        <v>133</v>
      </c>
      <c r="AT101" s="138" t="s">
        <v>128</v>
      </c>
      <c r="AU101" s="138" t="s">
        <v>82</v>
      </c>
      <c r="AY101" s="17" t="s">
        <v>126</v>
      </c>
      <c r="BE101" s="139">
        <f>IF(N101="základní",J101,0)</f>
        <v>0</v>
      </c>
      <c r="BF101" s="139">
        <f>IF(N101="snížená",J101,0)</f>
        <v>0</v>
      </c>
      <c r="BG101" s="139">
        <f>IF(N101="zákl. přenesená",J101,0)</f>
        <v>0</v>
      </c>
      <c r="BH101" s="139">
        <f>IF(N101="sníž. přenesená",J101,0)</f>
        <v>0</v>
      </c>
      <c r="BI101" s="139">
        <f>IF(N101="nulová",J101,0)</f>
        <v>0</v>
      </c>
      <c r="BJ101" s="17" t="s">
        <v>80</v>
      </c>
      <c r="BK101" s="139">
        <f>ROUND(I101*H101,2)</f>
        <v>0</v>
      </c>
      <c r="BL101" s="17" t="s">
        <v>133</v>
      </c>
      <c r="BM101" s="138" t="s">
        <v>139</v>
      </c>
    </row>
    <row r="102" spans="2:65" s="1" customFormat="1" ht="11.25">
      <c r="B102" s="32"/>
      <c r="D102" s="140" t="s">
        <v>135</v>
      </c>
      <c r="F102" s="141" t="s">
        <v>140</v>
      </c>
      <c r="I102" s="142"/>
      <c r="L102" s="32"/>
      <c r="M102" s="143"/>
      <c r="T102" s="53"/>
      <c r="AT102" s="17" t="s">
        <v>135</v>
      </c>
      <c r="AU102" s="17" t="s">
        <v>82</v>
      </c>
    </row>
    <row r="103" spans="2:65" s="1" customFormat="1" ht="16.5" customHeight="1">
      <c r="B103" s="32"/>
      <c r="C103" s="127" t="s">
        <v>141</v>
      </c>
      <c r="D103" s="127" t="s">
        <v>128</v>
      </c>
      <c r="E103" s="128" t="s">
        <v>142</v>
      </c>
      <c r="F103" s="129" t="s">
        <v>143</v>
      </c>
      <c r="G103" s="130" t="s">
        <v>144</v>
      </c>
      <c r="H103" s="131">
        <v>1055</v>
      </c>
      <c r="I103" s="132"/>
      <c r="J103" s="133">
        <f>ROUND(I103*H103,2)</f>
        <v>0</v>
      </c>
      <c r="K103" s="129" t="s">
        <v>132</v>
      </c>
      <c r="L103" s="32"/>
      <c r="M103" s="134" t="s">
        <v>19</v>
      </c>
      <c r="N103" s="135" t="s">
        <v>43</v>
      </c>
      <c r="P103" s="136">
        <f>O103*H103</f>
        <v>0</v>
      </c>
      <c r="Q103" s="136">
        <v>0</v>
      </c>
      <c r="R103" s="136">
        <f>Q103*H103</f>
        <v>0</v>
      </c>
      <c r="S103" s="136">
        <v>0</v>
      </c>
      <c r="T103" s="137">
        <f>S103*H103</f>
        <v>0</v>
      </c>
      <c r="AR103" s="138" t="s">
        <v>133</v>
      </c>
      <c r="AT103" s="138" t="s">
        <v>128</v>
      </c>
      <c r="AU103" s="138" t="s">
        <v>82</v>
      </c>
      <c r="AY103" s="17" t="s">
        <v>126</v>
      </c>
      <c r="BE103" s="139">
        <f>IF(N103="základní",J103,0)</f>
        <v>0</v>
      </c>
      <c r="BF103" s="139">
        <f>IF(N103="snížená",J103,0)</f>
        <v>0</v>
      </c>
      <c r="BG103" s="139">
        <f>IF(N103="zákl. přenesená",J103,0)</f>
        <v>0</v>
      </c>
      <c r="BH103" s="139">
        <f>IF(N103="sníž. přenesená",J103,0)</f>
        <v>0</v>
      </c>
      <c r="BI103" s="139">
        <f>IF(N103="nulová",J103,0)</f>
        <v>0</v>
      </c>
      <c r="BJ103" s="17" t="s">
        <v>80</v>
      </c>
      <c r="BK103" s="139">
        <f>ROUND(I103*H103,2)</f>
        <v>0</v>
      </c>
      <c r="BL103" s="17" t="s">
        <v>133</v>
      </c>
      <c r="BM103" s="138" t="s">
        <v>145</v>
      </c>
    </row>
    <row r="104" spans="2:65" s="1" customFormat="1" ht="11.25">
      <c r="B104" s="32"/>
      <c r="D104" s="140" t="s">
        <v>135</v>
      </c>
      <c r="F104" s="141" t="s">
        <v>146</v>
      </c>
      <c r="I104" s="142"/>
      <c r="L104" s="32"/>
      <c r="M104" s="143"/>
      <c r="T104" s="53"/>
      <c r="AT104" s="17" t="s">
        <v>135</v>
      </c>
      <c r="AU104" s="17" t="s">
        <v>82</v>
      </c>
    </row>
    <row r="105" spans="2:65" s="1" customFormat="1" ht="21.75" customHeight="1">
      <c r="B105" s="32"/>
      <c r="C105" s="127" t="s">
        <v>133</v>
      </c>
      <c r="D105" s="127" t="s">
        <v>128</v>
      </c>
      <c r="E105" s="128" t="s">
        <v>147</v>
      </c>
      <c r="F105" s="129" t="s">
        <v>148</v>
      </c>
      <c r="G105" s="130" t="s">
        <v>149</v>
      </c>
      <c r="H105" s="131">
        <v>1282.5</v>
      </c>
      <c r="I105" s="132"/>
      <c r="J105" s="133">
        <f>ROUND(I105*H105,2)</f>
        <v>0</v>
      </c>
      <c r="K105" s="129" t="s">
        <v>132</v>
      </c>
      <c r="L105" s="32"/>
      <c r="M105" s="134" t="s">
        <v>19</v>
      </c>
      <c r="N105" s="135" t="s">
        <v>43</v>
      </c>
      <c r="P105" s="136">
        <f>O105*H105</f>
        <v>0</v>
      </c>
      <c r="Q105" s="136">
        <v>0</v>
      </c>
      <c r="R105" s="136">
        <f>Q105*H105</f>
        <v>0</v>
      </c>
      <c r="S105" s="136">
        <v>0</v>
      </c>
      <c r="T105" s="137">
        <f>S105*H105</f>
        <v>0</v>
      </c>
      <c r="AR105" s="138" t="s">
        <v>133</v>
      </c>
      <c r="AT105" s="138" t="s">
        <v>128</v>
      </c>
      <c r="AU105" s="138" t="s">
        <v>82</v>
      </c>
      <c r="AY105" s="17" t="s">
        <v>126</v>
      </c>
      <c r="BE105" s="139">
        <f>IF(N105="základní",J105,0)</f>
        <v>0</v>
      </c>
      <c r="BF105" s="139">
        <f>IF(N105="snížená",J105,0)</f>
        <v>0</v>
      </c>
      <c r="BG105" s="139">
        <f>IF(N105="zákl. přenesená",J105,0)</f>
        <v>0</v>
      </c>
      <c r="BH105" s="139">
        <f>IF(N105="sníž. přenesená",J105,0)</f>
        <v>0</v>
      </c>
      <c r="BI105" s="139">
        <f>IF(N105="nulová",J105,0)</f>
        <v>0</v>
      </c>
      <c r="BJ105" s="17" t="s">
        <v>80</v>
      </c>
      <c r="BK105" s="139">
        <f>ROUND(I105*H105,2)</f>
        <v>0</v>
      </c>
      <c r="BL105" s="17" t="s">
        <v>133</v>
      </c>
      <c r="BM105" s="138" t="s">
        <v>150</v>
      </c>
    </row>
    <row r="106" spans="2:65" s="1" customFormat="1" ht="11.25">
      <c r="B106" s="32"/>
      <c r="D106" s="140" t="s">
        <v>135</v>
      </c>
      <c r="F106" s="141" t="s">
        <v>151</v>
      </c>
      <c r="I106" s="142"/>
      <c r="L106" s="32"/>
      <c r="M106" s="143"/>
      <c r="T106" s="53"/>
      <c r="AT106" s="17" t="s">
        <v>135</v>
      </c>
      <c r="AU106" s="17" t="s">
        <v>82</v>
      </c>
    </row>
    <row r="107" spans="2:65" s="12" customFormat="1" ht="11.25">
      <c r="B107" s="144"/>
      <c r="D107" s="145" t="s">
        <v>152</v>
      </c>
      <c r="E107" s="146" t="s">
        <v>19</v>
      </c>
      <c r="F107" s="147" t="s">
        <v>153</v>
      </c>
      <c r="H107" s="148">
        <v>1282.5</v>
      </c>
      <c r="I107" s="149"/>
      <c r="L107" s="144"/>
      <c r="M107" s="150"/>
      <c r="T107" s="151"/>
      <c r="AT107" s="146" t="s">
        <v>152</v>
      </c>
      <c r="AU107" s="146" t="s">
        <v>82</v>
      </c>
      <c r="AV107" s="12" t="s">
        <v>82</v>
      </c>
      <c r="AW107" s="12" t="s">
        <v>33</v>
      </c>
      <c r="AX107" s="12" t="s">
        <v>80</v>
      </c>
      <c r="AY107" s="146" t="s">
        <v>126</v>
      </c>
    </row>
    <row r="108" spans="2:65" s="1" customFormat="1" ht="24.2" customHeight="1">
      <c r="B108" s="32"/>
      <c r="C108" s="127" t="s">
        <v>154</v>
      </c>
      <c r="D108" s="127" t="s">
        <v>128</v>
      </c>
      <c r="E108" s="128" t="s">
        <v>155</v>
      </c>
      <c r="F108" s="129" t="s">
        <v>156</v>
      </c>
      <c r="G108" s="130" t="s">
        <v>149</v>
      </c>
      <c r="H108" s="131">
        <v>115.65</v>
      </c>
      <c r="I108" s="132"/>
      <c r="J108" s="133">
        <f>ROUND(I108*H108,2)</f>
        <v>0</v>
      </c>
      <c r="K108" s="129" t="s">
        <v>132</v>
      </c>
      <c r="L108" s="32"/>
      <c r="M108" s="134" t="s">
        <v>19</v>
      </c>
      <c r="N108" s="135" t="s">
        <v>43</v>
      </c>
      <c r="P108" s="136">
        <f>O108*H108</f>
        <v>0</v>
      </c>
      <c r="Q108" s="136">
        <v>0</v>
      </c>
      <c r="R108" s="136">
        <f>Q108*H108</f>
        <v>0</v>
      </c>
      <c r="S108" s="136">
        <v>0</v>
      </c>
      <c r="T108" s="137">
        <f>S108*H108</f>
        <v>0</v>
      </c>
      <c r="AR108" s="138" t="s">
        <v>133</v>
      </c>
      <c r="AT108" s="138" t="s">
        <v>128</v>
      </c>
      <c r="AU108" s="138" t="s">
        <v>82</v>
      </c>
      <c r="AY108" s="17" t="s">
        <v>126</v>
      </c>
      <c r="BE108" s="139">
        <f>IF(N108="základní",J108,0)</f>
        <v>0</v>
      </c>
      <c r="BF108" s="139">
        <f>IF(N108="snížená",J108,0)</f>
        <v>0</v>
      </c>
      <c r="BG108" s="139">
        <f>IF(N108="zákl. přenesená",J108,0)</f>
        <v>0</v>
      </c>
      <c r="BH108" s="139">
        <f>IF(N108="sníž. přenesená",J108,0)</f>
        <v>0</v>
      </c>
      <c r="BI108" s="139">
        <f>IF(N108="nulová",J108,0)</f>
        <v>0</v>
      </c>
      <c r="BJ108" s="17" t="s">
        <v>80</v>
      </c>
      <c r="BK108" s="139">
        <f>ROUND(I108*H108,2)</f>
        <v>0</v>
      </c>
      <c r="BL108" s="17" t="s">
        <v>133</v>
      </c>
      <c r="BM108" s="138" t="s">
        <v>157</v>
      </c>
    </row>
    <row r="109" spans="2:65" s="1" customFormat="1" ht="11.25">
      <c r="B109" s="32"/>
      <c r="D109" s="140" t="s">
        <v>135</v>
      </c>
      <c r="F109" s="141" t="s">
        <v>158</v>
      </c>
      <c r="I109" s="142"/>
      <c r="L109" s="32"/>
      <c r="M109" s="143"/>
      <c r="T109" s="53"/>
      <c r="AT109" s="17" t="s">
        <v>135</v>
      </c>
      <c r="AU109" s="17" t="s">
        <v>82</v>
      </c>
    </row>
    <row r="110" spans="2:65" s="13" customFormat="1" ht="11.25">
      <c r="B110" s="152"/>
      <c r="D110" s="145" t="s">
        <v>152</v>
      </c>
      <c r="E110" s="153" t="s">
        <v>19</v>
      </c>
      <c r="F110" s="154" t="s">
        <v>159</v>
      </c>
      <c r="H110" s="153" t="s">
        <v>19</v>
      </c>
      <c r="I110" s="155"/>
      <c r="L110" s="152"/>
      <c r="M110" s="156"/>
      <c r="T110" s="157"/>
      <c r="AT110" s="153" t="s">
        <v>152</v>
      </c>
      <c r="AU110" s="153" t="s">
        <v>82</v>
      </c>
      <c r="AV110" s="13" t="s">
        <v>80</v>
      </c>
      <c r="AW110" s="13" t="s">
        <v>33</v>
      </c>
      <c r="AX110" s="13" t="s">
        <v>72</v>
      </c>
      <c r="AY110" s="153" t="s">
        <v>126</v>
      </c>
    </row>
    <row r="111" spans="2:65" s="12" customFormat="1" ht="11.25">
      <c r="B111" s="144"/>
      <c r="D111" s="145" t="s">
        <v>152</v>
      </c>
      <c r="E111" s="146" t="s">
        <v>19</v>
      </c>
      <c r="F111" s="147" t="s">
        <v>160</v>
      </c>
      <c r="H111" s="148">
        <v>41.4</v>
      </c>
      <c r="I111" s="149"/>
      <c r="L111" s="144"/>
      <c r="M111" s="150"/>
      <c r="T111" s="151"/>
      <c r="AT111" s="146" t="s">
        <v>152</v>
      </c>
      <c r="AU111" s="146" t="s">
        <v>82</v>
      </c>
      <c r="AV111" s="12" t="s">
        <v>82</v>
      </c>
      <c r="AW111" s="12" t="s">
        <v>33</v>
      </c>
      <c r="AX111" s="12" t="s">
        <v>72</v>
      </c>
      <c r="AY111" s="146" t="s">
        <v>126</v>
      </c>
    </row>
    <row r="112" spans="2:65" s="13" customFormat="1" ht="11.25">
      <c r="B112" s="152"/>
      <c r="D112" s="145" t="s">
        <v>152</v>
      </c>
      <c r="E112" s="153" t="s">
        <v>19</v>
      </c>
      <c r="F112" s="154" t="s">
        <v>161</v>
      </c>
      <c r="H112" s="153" t="s">
        <v>19</v>
      </c>
      <c r="I112" s="155"/>
      <c r="L112" s="152"/>
      <c r="M112" s="156"/>
      <c r="T112" s="157"/>
      <c r="AT112" s="153" t="s">
        <v>152</v>
      </c>
      <c r="AU112" s="153" t="s">
        <v>82</v>
      </c>
      <c r="AV112" s="13" t="s">
        <v>80</v>
      </c>
      <c r="AW112" s="13" t="s">
        <v>33</v>
      </c>
      <c r="AX112" s="13" t="s">
        <v>72</v>
      </c>
      <c r="AY112" s="153" t="s">
        <v>126</v>
      </c>
    </row>
    <row r="113" spans="2:65" s="12" customFormat="1" ht="11.25">
      <c r="B113" s="144"/>
      <c r="D113" s="145" t="s">
        <v>152</v>
      </c>
      <c r="E113" s="146" t="s">
        <v>19</v>
      </c>
      <c r="F113" s="147" t="s">
        <v>162</v>
      </c>
      <c r="H113" s="148">
        <v>1.35</v>
      </c>
      <c r="I113" s="149"/>
      <c r="L113" s="144"/>
      <c r="M113" s="150"/>
      <c r="T113" s="151"/>
      <c r="AT113" s="146" t="s">
        <v>152</v>
      </c>
      <c r="AU113" s="146" t="s">
        <v>82</v>
      </c>
      <c r="AV113" s="12" t="s">
        <v>82</v>
      </c>
      <c r="AW113" s="12" t="s">
        <v>33</v>
      </c>
      <c r="AX113" s="12" t="s">
        <v>72</v>
      </c>
      <c r="AY113" s="146" t="s">
        <v>126</v>
      </c>
    </row>
    <row r="114" spans="2:65" s="13" customFormat="1" ht="11.25">
      <c r="B114" s="152"/>
      <c r="D114" s="145" t="s">
        <v>152</v>
      </c>
      <c r="E114" s="153" t="s">
        <v>19</v>
      </c>
      <c r="F114" s="154" t="s">
        <v>163</v>
      </c>
      <c r="H114" s="153" t="s">
        <v>19</v>
      </c>
      <c r="I114" s="155"/>
      <c r="L114" s="152"/>
      <c r="M114" s="156"/>
      <c r="T114" s="157"/>
      <c r="AT114" s="153" t="s">
        <v>152</v>
      </c>
      <c r="AU114" s="153" t="s">
        <v>82</v>
      </c>
      <c r="AV114" s="13" t="s">
        <v>80</v>
      </c>
      <c r="AW114" s="13" t="s">
        <v>33</v>
      </c>
      <c r="AX114" s="13" t="s">
        <v>72</v>
      </c>
      <c r="AY114" s="153" t="s">
        <v>126</v>
      </c>
    </row>
    <row r="115" spans="2:65" s="12" customFormat="1" ht="11.25">
      <c r="B115" s="144"/>
      <c r="D115" s="145" t="s">
        <v>152</v>
      </c>
      <c r="E115" s="146" t="s">
        <v>19</v>
      </c>
      <c r="F115" s="147" t="s">
        <v>164</v>
      </c>
      <c r="H115" s="148">
        <v>0.9</v>
      </c>
      <c r="I115" s="149"/>
      <c r="L115" s="144"/>
      <c r="M115" s="150"/>
      <c r="T115" s="151"/>
      <c r="AT115" s="146" t="s">
        <v>152</v>
      </c>
      <c r="AU115" s="146" t="s">
        <v>82</v>
      </c>
      <c r="AV115" s="12" t="s">
        <v>82</v>
      </c>
      <c r="AW115" s="12" t="s">
        <v>33</v>
      </c>
      <c r="AX115" s="12" t="s">
        <v>72</v>
      </c>
      <c r="AY115" s="146" t="s">
        <v>126</v>
      </c>
    </row>
    <row r="116" spans="2:65" s="13" customFormat="1" ht="11.25">
      <c r="B116" s="152"/>
      <c r="D116" s="145" t="s">
        <v>152</v>
      </c>
      <c r="E116" s="153" t="s">
        <v>19</v>
      </c>
      <c r="F116" s="154" t="s">
        <v>165</v>
      </c>
      <c r="H116" s="153" t="s">
        <v>19</v>
      </c>
      <c r="I116" s="155"/>
      <c r="L116" s="152"/>
      <c r="M116" s="156"/>
      <c r="T116" s="157"/>
      <c r="AT116" s="153" t="s">
        <v>152</v>
      </c>
      <c r="AU116" s="153" t="s">
        <v>82</v>
      </c>
      <c r="AV116" s="13" t="s">
        <v>80</v>
      </c>
      <c r="AW116" s="13" t="s">
        <v>33</v>
      </c>
      <c r="AX116" s="13" t="s">
        <v>72</v>
      </c>
      <c r="AY116" s="153" t="s">
        <v>126</v>
      </c>
    </row>
    <row r="117" spans="2:65" s="12" customFormat="1" ht="11.25">
      <c r="B117" s="144"/>
      <c r="D117" s="145" t="s">
        <v>152</v>
      </c>
      <c r="E117" s="146" t="s">
        <v>19</v>
      </c>
      <c r="F117" s="147" t="s">
        <v>166</v>
      </c>
      <c r="H117" s="148">
        <v>72</v>
      </c>
      <c r="I117" s="149"/>
      <c r="L117" s="144"/>
      <c r="M117" s="150"/>
      <c r="T117" s="151"/>
      <c r="AT117" s="146" t="s">
        <v>152</v>
      </c>
      <c r="AU117" s="146" t="s">
        <v>82</v>
      </c>
      <c r="AV117" s="12" t="s">
        <v>82</v>
      </c>
      <c r="AW117" s="12" t="s">
        <v>33</v>
      </c>
      <c r="AX117" s="12" t="s">
        <v>72</v>
      </c>
      <c r="AY117" s="146" t="s">
        <v>126</v>
      </c>
    </row>
    <row r="118" spans="2:65" s="14" customFormat="1" ht="11.25">
      <c r="B118" s="158"/>
      <c r="D118" s="145" t="s">
        <v>152</v>
      </c>
      <c r="E118" s="159" t="s">
        <v>19</v>
      </c>
      <c r="F118" s="160" t="s">
        <v>167</v>
      </c>
      <c r="H118" s="161">
        <v>115.65</v>
      </c>
      <c r="I118" s="162"/>
      <c r="L118" s="158"/>
      <c r="M118" s="163"/>
      <c r="T118" s="164"/>
      <c r="AT118" s="159" t="s">
        <v>152</v>
      </c>
      <c r="AU118" s="159" t="s">
        <v>82</v>
      </c>
      <c r="AV118" s="14" t="s">
        <v>133</v>
      </c>
      <c r="AW118" s="14" t="s">
        <v>33</v>
      </c>
      <c r="AX118" s="14" t="s">
        <v>80</v>
      </c>
      <c r="AY118" s="159" t="s">
        <v>126</v>
      </c>
    </row>
    <row r="119" spans="2:65" s="1" customFormat="1" ht="24.2" customHeight="1">
      <c r="B119" s="32"/>
      <c r="C119" s="127" t="s">
        <v>168</v>
      </c>
      <c r="D119" s="127" t="s">
        <v>128</v>
      </c>
      <c r="E119" s="128" t="s">
        <v>169</v>
      </c>
      <c r="F119" s="129" t="s">
        <v>170</v>
      </c>
      <c r="G119" s="130" t="s">
        <v>149</v>
      </c>
      <c r="H119" s="131">
        <v>158.4</v>
      </c>
      <c r="I119" s="132"/>
      <c r="J119" s="133">
        <f>ROUND(I119*H119,2)</f>
        <v>0</v>
      </c>
      <c r="K119" s="129" t="s">
        <v>132</v>
      </c>
      <c r="L119" s="32"/>
      <c r="M119" s="134" t="s">
        <v>19</v>
      </c>
      <c r="N119" s="135" t="s">
        <v>43</v>
      </c>
      <c r="P119" s="136">
        <f>O119*H119</f>
        <v>0</v>
      </c>
      <c r="Q119" s="136">
        <v>0</v>
      </c>
      <c r="R119" s="136">
        <f>Q119*H119</f>
        <v>0</v>
      </c>
      <c r="S119" s="136">
        <v>0</v>
      </c>
      <c r="T119" s="137">
        <f>S119*H119</f>
        <v>0</v>
      </c>
      <c r="AR119" s="138" t="s">
        <v>133</v>
      </c>
      <c r="AT119" s="138" t="s">
        <v>128</v>
      </c>
      <c r="AU119" s="138" t="s">
        <v>82</v>
      </c>
      <c r="AY119" s="17" t="s">
        <v>126</v>
      </c>
      <c r="BE119" s="139">
        <f>IF(N119="základní",J119,0)</f>
        <v>0</v>
      </c>
      <c r="BF119" s="139">
        <f>IF(N119="snížená",J119,0)</f>
        <v>0</v>
      </c>
      <c r="BG119" s="139">
        <f>IF(N119="zákl. přenesená",J119,0)</f>
        <v>0</v>
      </c>
      <c r="BH119" s="139">
        <f>IF(N119="sníž. přenesená",J119,0)</f>
        <v>0</v>
      </c>
      <c r="BI119" s="139">
        <f>IF(N119="nulová",J119,0)</f>
        <v>0</v>
      </c>
      <c r="BJ119" s="17" t="s">
        <v>80</v>
      </c>
      <c r="BK119" s="139">
        <f>ROUND(I119*H119,2)</f>
        <v>0</v>
      </c>
      <c r="BL119" s="17" t="s">
        <v>133</v>
      </c>
      <c r="BM119" s="138" t="s">
        <v>171</v>
      </c>
    </row>
    <row r="120" spans="2:65" s="1" customFormat="1" ht="11.25">
      <c r="B120" s="32"/>
      <c r="D120" s="140" t="s">
        <v>135</v>
      </c>
      <c r="F120" s="141" t="s">
        <v>172</v>
      </c>
      <c r="I120" s="142"/>
      <c r="L120" s="32"/>
      <c r="M120" s="143"/>
      <c r="T120" s="53"/>
      <c r="AT120" s="17" t="s">
        <v>135</v>
      </c>
      <c r="AU120" s="17" t="s">
        <v>82</v>
      </c>
    </row>
    <row r="121" spans="2:65" s="13" customFormat="1" ht="11.25">
      <c r="B121" s="152"/>
      <c r="D121" s="145" t="s">
        <v>152</v>
      </c>
      <c r="E121" s="153" t="s">
        <v>19</v>
      </c>
      <c r="F121" s="154" t="s">
        <v>173</v>
      </c>
      <c r="H121" s="153" t="s">
        <v>19</v>
      </c>
      <c r="I121" s="155"/>
      <c r="L121" s="152"/>
      <c r="M121" s="156"/>
      <c r="T121" s="157"/>
      <c r="AT121" s="153" t="s">
        <v>152</v>
      </c>
      <c r="AU121" s="153" t="s">
        <v>82</v>
      </c>
      <c r="AV121" s="13" t="s">
        <v>80</v>
      </c>
      <c r="AW121" s="13" t="s">
        <v>33</v>
      </c>
      <c r="AX121" s="13" t="s">
        <v>72</v>
      </c>
      <c r="AY121" s="153" t="s">
        <v>126</v>
      </c>
    </row>
    <row r="122" spans="2:65" s="12" customFormat="1" ht="11.25">
      <c r="B122" s="144"/>
      <c r="D122" s="145" t="s">
        <v>152</v>
      </c>
      <c r="E122" s="146" t="s">
        <v>19</v>
      </c>
      <c r="F122" s="147" t="s">
        <v>174</v>
      </c>
      <c r="H122" s="148">
        <v>32.4</v>
      </c>
      <c r="I122" s="149"/>
      <c r="L122" s="144"/>
      <c r="M122" s="150"/>
      <c r="T122" s="151"/>
      <c r="AT122" s="146" t="s">
        <v>152</v>
      </c>
      <c r="AU122" s="146" t="s">
        <v>82</v>
      </c>
      <c r="AV122" s="12" t="s">
        <v>82</v>
      </c>
      <c r="AW122" s="12" t="s">
        <v>33</v>
      </c>
      <c r="AX122" s="12" t="s">
        <v>72</v>
      </c>
      <c r="AY122" s="146" t="s">
        <v>126</v>
      </c>
    </row>
    <row r="123" spans="2:65" s="13" customFormat="1" ht="11.25">
      <c r="B123" s="152"/>
      <c r="D123" s="145" t="s">
        <v>152</v>
      </c>
      <c r="E123" s="153" t="s">
        <v>19</v>
      </c>
      <c r="F123" s="154" t="s">
        <v>175</v>
      </c>
      <c r="H123" s="153" t="s">
        <v>19</v>
      </c>
      <c r="I123" s="155"/>
      <c r="L123" s="152"/>
      <c r="M123" s="156"/>
      <c r="T123" s="157"/>
      <c r="AT123" s="153" t="s">
        <v>152</v>
      </c>
      <c r="AU123" s="153" t="s">
        <v>82</v>
      </c>
      <c r="AV123" s="13" t="s">
        <v>80</v>
      </c>
      <c r="AW123" s="13" t="s">
        <v>33</v>
      </c>
      <c r="AX123" s="13" t="s">
        <v>72</v>
      </c>
      <c r="AY123" s="153" t="s">
        <v>126</v>
      </c>
    </row>
    <row r="124" spans="2:65" s="12" customFormat="1" ht="11.25">
      <c r="B124" s="144"/>
      <c r="D124" s="145" t="s">
        <v>152</v>
      </c>
      <c r="E124" s="146" t="s">
        <v>19</v>
      </c>
      <c r="F124" s="147" t="s">
        <v>176</v>
      </c>
      <c r="H124" s="148">
        <v>126</v>
      </c>
      <c r="I124" s="149"/>
      <c r="L124" s="144"/>
      <c r="M124" s="150"/>
      <c r="T124" s="151"/>
      <c r="AT124" s="146" t="s">
        <v>152</v>
      </c>
      <c r="AU124" s="146" t="s">
        <v>82</v>
      </c>
      <c r="AV124" s="12" t="s">
        <v>82</v>
      </c>
      <c r="AW124" s="12" t="s">
        <v>33</v>
      </c>
      <c r="AX124" s="12" t="s">
        <v>72</v>
      </c>
      <c r="AY124" s="146" t="s">
        <v>126</v>
      </c>
    </row>
    <row r="125" spans="2:65" s="14" customFormat="1" ht="11.25">
      <c r="B125" s="158"/>
      <c r="D125" s="145" t="s">
        <v>152</v>
      </c>
      <c r="E125" s="159" t="s">
        <v>19</v>
      </c>
      <c r="F125" s="160" t="s">
        <v>167</v>
      </c>
      <c r="H125" s="161">
        <v>158.4</v>
      </c>
      <c r="I125" s="162"/>
      <c r="L125" s="158"/>
      <c r="M125" s="163"/>
      <c r="T125" s="164"/>
      <c r="AT125" s="159" t="s">
        <v>152</v>
      </c>
      <c r="AU125" s="159" t="s">
        <v>82</v>
      </c>
      <c r="AV125" s="14" t="s">
        <v>133</v>
      </c>
      <c r="AW125" s="14" t="s">
        <v>33</v>
      </c>
      <c r="AX125" s="14" t="s">
        <v>80</v>
      </c>
      <c r="AY125" s="159" t="s">
        <v>126</v>
      </c>
    </row>
    <row r="126" spans="2:65" s="1" customFormat="1" ht="24.2" customHeight="1">
      <c r="B126" s="32"/>
      <c r="C126" s="127" t="s">
        <v>177</v>
      </c>
      <c r="D126" s="127" t="s">
        <v>128</v>
      </c>
      <c r="E126" s="128" t="s">
        <v>178</v>
      </c>
      <c r="F126" s="129" t="s">
        <v>179</v>
      </c>
      <c r="G126" s="130" t="s">
        <v>131</v>
      </c>
      <c r="H126" s="131">
        <v>3</v>
      </c>
      <c r="I126" s="132"/>
      <c r="J126" s="133">
        <f>ROUND(I126*H126,2)</f>
        <v>0</v>
      </c>
      <c r="K126" s="129" t="s">
        <v>132</v>
      </c>
      <c r="L126" s="32"/>
      <c r="M126" s="134" t="s">
        <v>19</v>
      </c>
      <c r="N126" s="135" t="s">
        <v>43</v>
      </c>
      <c r="P126" s="136">
        <f>O126*H126</f>
        <v>0</v>
      </c>
      <c r="Q126" s="136">
        <v>0</v>
      </c>
      <c r="R126" s="136">
        <f>Q126*H126</f>
        <v>0</v>
      </c>
      <c r="S126" s="136">
        <v>0</v>
      </c>
      <c r="T126" s="137">
        <f>S126*H126</f>
        <v>0</v>
      </c>
      <c r="AR126" s="138" t="s">
        <v>133</v>
      </c>
      <c r="AT126" s="138" t="s">
        <v>128</v>
      </c>
      <c r="AU126" s="138" t="s">
        <v>82</v>
      </c>
      <c r="AY126" s="17" t="s">
        <v>126</v>
      </c>
      <c r="BE126" s="139">
        <f>IF(N126="základní",J126,0)</f>
        <v>0</v>
      </c>
      <c r="BF126" s="139">
        <f>IF(N126="snížená",J126,0)</f>
        <v>0</v>
      </c>
      <c r="BG126" s="139">
        <f>IF(N126="zákl. přenesená",J126,0)</f>
        <v>0</v>
      </c>
      <c r="BH126" s="139">
        <f>IF(N126="sníž. přenesená",J126,0)</f>
        <v>0</v>
      </c>
      <c r="BI126" s="139">
        <f>IF(N126="nulová",J126,0)</f>
        <v>0</v>
      </c>
      <c r="BJ126" s="17" t="s">
        <v>80</v>
      </c>
      <c r="BK126" s="139">
        <f>ROUND(I126*H126,2)</f>
        <v>0</v>
      </c>
      <c r="BL126" s="17" t="s">
        <v>133</v>
      </c>
      <c r="BM126" s="138" t="s">
        <v>180</v>
      </c>
    </row>
    <row r="127" spans="2:65" s="1" customFormat="1" ht="11.25">
      <c r="B127" s="32"/>
      <c r="D127" s="140" t="s">
        <v>135</v>
      </c>
      <c r="F127" s="141" t="s">
        <v>181</v>
      </c>
      <c r="I127" s="142"/>
      <c r="L127" s="32"/>
      <c r="M127" s="143"/>
      <c r="T127" s="53"/>
      <c r="AT127" s="17" t="s">
        <v>135</v>
      </c>
      <c r="AU127" s="17" t="s">
        <v>82</v>
      </c>
    </row>
    <row r="128" spans="2:65" s="1" customFormat="1" ht="24.2" customHeight="1">
      <c r="B128" s="32"/>
      <c r="C128" s="127" t="s">
        <v>182</v>
      </c>
      <c r="D128" s="127" t="s">
        <v>128</v>
      </c>
      <c r="E128" s="128" t="s">
        <v>183</v>
      </c>
      <c r="F128" s="129" t="s">
        <v>184</v>
      </c>
      <c r="G128" s="130" t="s">
        <v>131</v>
      </c>
      <c r="H128" s="131">
        <v>3</v>
      </c>
      <c r="I128" s="132"/>
      <c r="J128" s="133">
        <f>ROUND(I128*H128,2)</f>
        <v>0</v>
      </c>
      <c r="K128" s="129" t="s">
        <v>132</v>
      </c>
      <c r="L128" s="32"/>
      <c r="M128" s="134" t="s">
        <v>19</v>
      </c>
      <c r="N128" s="135" t="s">
        <v>43</v>
      </c>
      <c r="P128" s="136">
        <f>O128*H128</f>
        <v>0</v>
      </c>
      <c r="Q128" s="136">
        <v>0</v>
      </c>
      <c r="R128" s="136">
        <f>Q128*H128</f>
        <v>0</v>
      </c>
      <c r="S128" s="136">
        <v>0</v>
      </c>
      <c r="T128" s="137">
        <f>S128*H128</f>
        <v>0</v>
      </c>
      <c r="AR128" s="138" t="s">
        <v>133</v>
      </c>
      <c r="AT128" s="138" t="s">
        <v>128</v>
      </c>
      <c r="AU128" s="138" t="s">
        <v>82</v>
      </c>
      <c r="AY128" s="17" t="s">
        <v>126</v>
      </c>
      <c r="BE128" s="139">
        <f>IF(N128="základní",J128,0)</f>
        <v>0</v>
      </c>
      <c r="BF128" s="139">
        <f>IF(N128="snížená",J128,0)</f>
        <v>0</v>
      </c>
      <c r="BG128" s="139">
        <f>IF(N128="zákl. přenesená",J128,0)</f>
        <v>0</v>
      </c>
      <c r="BH128" s="139">
        <f>IF(N128="sníž. přenesená",J128,0)</f>
        <v>0</v>
      </c>
      <c r="BI128" s="139">
        <f>IF(N128="nulová",J128,0)</f>
        <v>0</v>
      </c>
      <c r="BJ128" s="17" t="s">
        <v>80</v>
      </c>
      <c r="BK128" s="139">
        <f>ROUND(I128*H128,2)</f>
        <v>0</v>
      </c>
      <c r="BL128" s="17" t="s">
        <v>133</v>
      </c>
      <c r="BM128" s="138" t="s">
        <v>185</v>
      </c>
    </row>
    <row r="129" spans="2:65" s="1" customFormat="1" ht="11.25">
      <c r="B129" s="32"/>
      <c r="D129" s="140" t="s">
        <v>135</v>
      </c>
      <c r="F129" s="141" t="s">
        <v>186</v>
      </c>
      <c r="I129" s="142"/>
      <c r="L129" s="32"/>
      <c r="M129" s="143"/>
      <c r="T129" s="53"/>
      <c r="AT129" s="17" t="s">
        <v>135</v>
      </c>
      <c r="AU129" s="17" t="s">
        <v>82</v>
      </c>
    </row>
    <row r="130" spans="2:65" s="1" customFormat="1" ht="37.9" customHeight="1">
      <c r="B130" s="32"/>
      <c r="C130" s="127" t="s">
        <v>187</v>
      </c>
      <c r="D130" s="127" t="s">
        <v>128</v>
      </c>
      <c r="E130" s="128" t="s">
        <v>188</v>
      </c>
      <c r="F130" s="129" t="s">
        <v>189</v>
      </c>
      <c r="G130" s="130" t="s">
        <v>149</v>
      </c>
      <c r="H130" s="131">
        <v>1662.05</v>
      </c>
      <c r="I130" s="132"/>
      <c r="J130" s="133">
        <f>ROUND(I130*H130,2)</f>
        <v>0</v>
      </c>
      <c r="K130" s="129" t="s">
        <v>132</v>
      </c>
      <c r="L130" s="32"/>
      <c r="M130" s="134" t="s">
        <v>19</v>
      </c>
      <c r="N130" s="135" t="s">
        <v>43</v>
      </c>
      <c r="P130" s="136">
        <f>O130*H130</f>
        <v>0</v>
      </c>
      <c r="Q130" s="136">
        <v>0</v>
      </c>
      <c r="R130" s="136">
        <f>Q130*H130</f>
        <v>0</v>
      </c>
      <c r="S130" s="136">
        <v>0</v>
      </c>
      <c r="T130" s="137">
        <f>S130*H130</f>
        <v>0</v>
      </c>
      <c r="AR130" s="138" t="s">
        <v>133</v>
      </c>
      <c r="AT130" s="138" t="s">
        <v>128</v>
      </c>
      <c r="AU130" s="138" t="s">
        <v>82</v>
      </c>
      <c r="AY130" s="17" t="s">
        <v>126</v>
      </c>
      <c r="BE130" s="139">
        <f>IF(N130="základní",J130,0)</f>
        <v>0</v>
      </c>
      <c r="BF130" s="139">
        <f>IF(N130="snížená",J130,0)</f>
        <v>0</v>
      </c>
      <c r="BG130" s="139">
        <f>IF(N130="zákl. přenesená",J130,0)</f>
        <v>0</v>
      </c>
      <c r="BH130" s="139">
        <f>IF(N130="sníž. přenesená",J130,0)</f>
        <v>0</v>
      </c>
      <c r="BI130" s="139">
        <f>IF(N130="nulová",J130,0)</f>
        <v>0</v>
      </c>
      <c r="BJ130" s="17" t="s">
        <v>80</v>
      </c>
      <c r="BK130" s="139">
        <f>ROUND(I130*H130,2)</f>
        <v>0</v>
      </c>
      <c r="BL130" s="17" t="s">
        <v>133</v>
      </c>
      <c r="BM130" s="138" t="s">
        <v>190</v>
      </c>
    </row>
    <row r="131" spans="2:65" s="1" customFormat="1" ht="11.25">
      <c r="B131" s="32"/>
      <c r="D131" s="140" t="s">
        <v>135</v>
      </c>
      <c r="F131" s="141" t="s">
        <v>191</v>
      </c>
      <c r="I131" s="142"/>
      <c r="L131" s="32"/>
      <c r="M131" s="143"/>
      <c r="T131" s="53"/>
      <c r="AT131" s="17" t="s">
        <v>135</v>
      </c>
      <c r="AU131" s="17" t="s">
        <v>82</v>
      </c>
    </row>
    <row r="132" spans="2:65" s="1" customFormat="1" ht="37.9" customHeight="1">
      <c r="B132" s="32"/>
      <c r="C132" s="127" t="s">
        <v>192</v>
      </c>
      <c r="D132" s="127" t="s">
        <v>128</v>
      </c>
      <c r="E132" s="128" t="s">
        <v>193</v>
      </c>
      <c r="F132" s="129" t="s">
        <v>194</v>
      </c>
      <c r="G132" s="130" t="s">
        <v>131</v>
      </c>
      <c r="H132" s="131">
        <v>3</v>
      </c>
      <c r="I132" s="132"/>
      <c r="J132" s="133">
        <f>ROUND(I132*H132,2)</f>
        <v>0</v>
      </c>
      <c r="K132" s="129" t="s">
        <v>132</v>
      </c>
      <c r="L132" s="32"/>
      <c r="M132" s="134" t="s">
        <v>19</v>
      </c>
      <c r="N132" s="135" t="s">
        <v>43</v>
      </c>
      <c r="P132" s="136">
        <f>O132*H132</f>
        <v>0</v>
      </c>
      <c r="Q132" s="136">
        <v>0</v>
      </c>
      <c r="R132" s="136">
        <f>Q132*H132</f>
        <v>0</v>
      </c>
      <c r="S132" s="136">
        <v>0</v>
      </c>
      <c r="T132" s="137">
        <f>S132*H132</f>
        <v>0</v>
      </c>
      <c r="AR132" s="138" t="s">
        <v>133</v>
      </c>
      <c r="AT132" s="138" t="s">
        <v>128</v>
      </c>
      <c r="AU132" s="138" t="s">
        <v>82</v>
      </c>
      <c r="AY132" s="17" t="s">
        <v>126</v>
      </c>
      <c r="BE132" s="139">
        <f>IF(N132="základní",J132,0)</f>
        <v>0</v>
      </c>
      <c r="BF132" s="139">
        <f>IF(N132="snížená",J132,0)</f>
        <v>0</v>
      </c>
      <c r="BG132" s="139">
        <f>IF(N132="zákl. přenesená",J132,0)</f>
        <v>0</v>
      </c>
      <c r="BH132" s="139">
        <f>IF(N132="sníž. přenesená",J132,0)</f>
        <v>0</v>
      </c>
      <c r="BI132" s="139">
        <f>IF(N132="nulová",J132,0)</f>
        <v>0</v>
      </c>
      <c r="BJ132" s="17" t="s">
        <v>80</v>
      </c>
      <c r="BK132" s="139">
        <f>ROUND(I132*H132,2)</f>
        <v>0</v>
      </c>
      <c r="BL132" s="17" t="s">
        <v>133</v>
      </c>
      <c r="BM132" s="138" t="s">
        <v>195</v>
      </c>
    </row>
    <row r="133" spans="2:65" s="1" customFormat="1" ht="11.25">
      <c r="B133" s="32"/>
      <c r="D133" s="140" t="s">
        <v>135</v>
      </c>
      <c r="F133" s="141" t="s">
        <v>196</v>
      </c>
      <c r="I133" s="142"/>
      <c r="L133" s="32"/>
      <c r="M133" s="143"/>
      <c r="T133" s="53"/>
      <c r="AT133" s="17" t="s">
        <v>135</v>
      </c>
      <c r="AU133" s="17" t="s">
        <v>82</v>
      </c>
    </row>
    <row r="134" spans="2:65" s="1" customFormat="1" ht="33" customHeight="1">
      <c r="B134" s="32"/>
      <c r="C134" s="127" t="s">
        <v>197</v>
      </c>
      <c r="D134" s="127" t="s">
        <v>128</v>
      </c>
      <c r="E134" s="128" t="s">
        <v>198</v>
      </c>
      <c r="F134" s="129" t="s">
        <v>199</v>
      </c>
      <c r="G134" s="130" t="s">
        <v>131</v>
      </c>
      <c r="H134" s="131">
        <v>57</v>
      </c>
      <c r="I134" s="132"/>
      <c r="J134" s="133">
        <f>ROUND(I134*H134,2)</f>
        <v>0</v>
      </c>
      <c r="K134" s="129" t="s">
        <v>132</v>
      </c>
      <c r="L134" s="32"/>
      <c r="M134" s="134" t="s">
        <v>19</v>
      </c>
      <c r="N134" s="135" t="s">
        <v>43</v>
      </c>
      <c r="P134" s="136">
        <f>O134*H134</f>
        <v>0</v>
      </c>
      <c r="Q134" s="136">
        <v>0</v>
      </c>
      <c r="R134" s="136">
        <f>Q134*H134</f>
        <v>0</v>
      </c>
      <c r="S134" s="136">
        <v>0</v>
      </c>
      <c r="T134" s="137">
        <f>S134*H134</f>
        <v>0</v>
      </c>
      <c r="AR134" s="138" t="s">
        <v>133</v>
      </c>
      <c r="AT134" s="138" t="s">
        <v>128</v>
      </c>
      <c r="AU134" s="138" t="s">
        <v>82</v>
      </c>
      <c r="AY134" s="17" t="s">
        <v>126</v>
      </c>
      <c r="BE134" s="139">
        <f>IF(N134="základní",J134,0)</f>
        <v>0</v>
      </c>
      <c r="BF134" s="139">
        <f>IF(N134="snížená",J134,0)</f>
        <v>0</v>
      </c>
      <c r="BG134" s="139">
        <f>IF(N134="zákl. přenesená",J134,0)</f>
        <v>0</v>
      </c>
      <c r="BH134" s="139">
        <f>IF(N134="sníž. přenesená",J134,0)</f>
        <v>0</v>
      </c>
      <c r="BI134" s="139">
        <f>IF(N134="nulová",J134,0)</f>
        <v>0</v>
      </c>
      <c r="BJ134" s="17" t="s">
        <v>80</v>
      </c>
      <c r="BK134" s="139">
        <f>ROUND(I134*H134,2)</f>
        <v>0</v>
      </c>
      <c r="BL134" s="17" t="s">
        <v>133</v>
      </c>
      <c r="BM134" s="138" t="s">
        <v>200</v>
      </c>
    </row>
    <row r="135" spans="2:65" s="1" customFormat="1" ht="11.25">
      <c r="B135" s="32"/>
      <c r="D135" s="140" t="s">
        <v>135</v>
      </c>
      <c r="F135" s="141" t="s">
        <v>201</v>
      </c>
      <c r="I135" s="142"/>
      <c r="L135" s="32"/>
      <c r="M135" s="143"/>
      <c r="T135" s="53"/>
      <c r="AT135" s="17" t="s">
        <v>135</v>
      </c>
      <c r="AU135" s="17" t="s">
        <v>82</v>
      </c>
    </row>
    <row r="136" spans="2:65" s="12" customFormat="1" ht="11.25">
      <c r="B136" s="144"/>
      <c r="D136" s="145" t="s">
        <v>152</v>
      </c>
      <c r="E136" s="146" t="s">
        <v>19</v>
      </c>
      <c r="F136" s="147" t="s">
        <v>202</v>
      </c>
      <c r="H136" s="148">
        <v>57</v>
      </c>
      <c r="I136" s="149"/>
      <c r="L136" s="144"/>
      <c r="M136" s="150"/>
      <c r="T136" s="151"/>
      <c r="AT136" s="146" t="s">
        <v>152</v>
      </c>
      <c r="AU136" s="146" t="s">
        <v>82</v>
      </c>
      <c r="AV136" s="12" t="s">
        <v>82</v>
      </c>
      <c r="AW136" s="12" t="s">
        <v>33</v>
      </c>
      <c r="AX136" s="12" t="s">
        <v>80</v>
      </c>
      <c r="AY136" s="146" t="s">
        <v>126</v>
      </c>
    </row>
    <row r="137" spans="2:65" s="1" customFormat="1" ht="37.9" customHeight="1">
      <c r="B137" s="32"/>
      <c r="C137" s="127" t="s">
        <v>8</v>
      </c>
      <c r="D137" s="127" t="s">
        <v>128</v>
      </c>
      <c r="E137" s="128" t="s">
        <v>203</v>
      </c>
      <c r="F137" s="129" t="s">
        <v>204</v>
      </c>
      <c r="G137" s="130" t="s">
        <v>149</v>
      </c>
      <c r="H137" s="131">
        <v>1662.05</v>
      </c>
      <c r="I137" s="132"/>
      <c r="J137" s="133">
        <f>ROUND(I137*H137,2)</f>
        <v>0</v>
      </c>
      <c r="K137" s="129" t="s">
        <v>132</v>
      </c>
      <c r="L137" s="32"/>
      <c r="M137" s="134" t="s">
        <v>19</v>
      </c>
      <c r="N137" s="135" t="s">
        <v>43</v>
      </c>
      <c r="P137" s="136">
        <f>O137*H137</f>
        <v>0</v>
      </c>
      <c r="Q137" s="136">
        <v>0</v>
      </c>
      <c r="R137" s="136">
        <f>Q137*H137</f>
        <v>0</v>
      </c>
      <c r="S137" s="136">
        <v>0</v>
      </c>
      <c r="T137" s="137">
        <f>S137*H137</f>
        <v>0</v>
      </c>
      <c r="AR137" s="138" t="s">
        <v>133</v>
      </c>
      <c r="AT137" s="138" t="s">
        <v>128</v>
      </c>
      <c r="AU137" s="138" t="s">
        <v>82</v>
      </c>
      <c r="AY137" s="17" t="s">
        <v>126</v>
      </c>
      <c r="BE137" s="139">
        <f>IF(N137="základní",J137,0)</f>
        <v>0</v>
      </c>
      <c r="BF137" s="139">
        <f>IF(N137="snížená",J137,0)</f>
        <v>0</v>
      </c>
      <c r="BG137" s="139">
        <f>IF(N137="zákl. přenesená",J137,0)</f>
        <v>0</v>
      </c>
      <c r="BH137" s="139">
        <f>IF(N137="sníž. přenesená",J137,0)</f>
        <v>0</v>
      </c>
      <c r="BI137" s="139">
        <f>IF(N137="nulová",J137,0)</f>
        <v>0</v>
      </c>
      <c r="BJ137" s="17" t="s">
        <v>80</v>
      </c>
      <c r="BK137" s="139">
        <f>ROUND(I137*H137,2)</f>
        <v>0</v>
      </c>
      <c r="BL137" s="17" t="s">
        <v>133</v>
      </c>
      <c r="BM137" s="138" t="s">
        <v>205</v>
      </c>
    </row>
    <row r="138" spans="2:65" s="1" customFormat="1" ht="11.25">
      <c r="B138" s="32"/>
      <c r="D138" s="140" t="s">
        <v>135</v>
      </c>
      <c r="F138" s="141" t="s">
        <v>206</v>
      </c>
      <c r="I138" s="142"/>
      <c r="L138" s="32"/>
      <c r="M138" s="143"/>
      <c r="T138" s="53"/>
      <c r="AT138" s="17" t="s">
        <v>135</v>
      </c>
      <c r="AU138" s="17" t="s">
        <v>82</v>
      </c>
    </row>
    <row r="139" spans="2:65" s="12" customFormat="1" ht="11.25">
      <c r="B139" s="144"/>
      <c r="D139" s="145" t="s">
        <v>152</v>
      </c>
      <c r="E139" s="146" t="s">
        <v>19</v>
      </c>
      <c r="F139" s="147" t="s">
        <v>207</v>
      </c>
      <c r="H139" s="148">
        <v>105.5</v>
      </c>
      <c r="I139" s="149"/>
      <c r="L139" s="144"/>
      <c r="M139" s="150"/>
      <c r="T139" s="151"/>
      <c r="AT139" s="146" t="s">
        <v>152</v>
      </c>
      <c r="AU139" s="146" t="s">
        <v>82</v>
      </c>
      <c r="AV139" s="12" t="s">
        <v>82</v>
      </c>
      <c r="AW139" s="12" t="s">
        <v>33</v>
      </c>
      <c r="AX139" s="12" t="s">
        <v>72</v>
      </c>
      <c r="AY139" s="146" t="s">
        <v>126</v>
      </c>
    </row>
    <row r="140" spans="2:65" s="12" customFormat="1" ht="11.25">
      <c r="B140" s="144"/>
      <c r="D140" s="145" t="s">
        <v>152</v>
      </c>
      <c r="E140" s="146" t="s">
        <v>19</v>
      </c>
      <c r="F140" s="147" t="s">
        <v>208</v>
      </c>
      <c r="H140" s="148">
        <v>1556.55</v>
      </c>
      <c r="I140" s="149"/>
      <c r="L140" s="144"/>
      <c r="M140" s="150"/>
      <c r="T140" s="151"/>
      <c r="AT140" s="146" t="s">
        <v>152</v>
      </c>
      <c r="AU140" s="146" t="s">
        <v>82</v>
      </c>
      <c r="AV140" s="12" t="s">
        <v>82</v>
      </c>
      <c r="AW140" s="12" t="s">
        <v>33</v>
      </c>
      <c r="AX140" s="12" t="s">
        <v>72</v>
      </c>
      <c r="AY140" s="146" t="s">
        <v>126</v>
      </c>
    </row>
    <row r="141" spans="2:65" s="14" customFormat="1" ht="11.25">
      <c r="B141" s="158"/>
      <c r="D141" s="145" t="s">
        <v>152</v>
      </c>
      <c r="E141" s="159" t="s">
        <v>19</v>
      </c>
      <c r="F141" s="160" t="s">
        <v>167</v>
      </c>
      <c r="H141" s="161">
        <v>1662.05</v>
      </c>
      <c r="I141" s="162"/>
      <c r="L141" s="158"/>
      <c r="M141" s="163"/>
      <c r="T141" s="164"/>
      <c r="AT141" s="159" t="s">
        <v>152</v>
      </c>
      <c r="AU141" s="159" t="s">
        <v>82</v>
      </c>
      <c r="AV141" s="14" t="s">
        <v>133</v>
      </c>
      <c r="AW141" s="14" t="s">
        <v>33</v>
      </c>
      <c r="AX141" s="14" t="s">
        <v>80</v>
      </c>
      <c r="AY141" s="159" t="s">
        <v>126</v>
      </c>
    </row>
    <row r="142" spans="2:65" s="1" customFormat="1" ht="37.9" customHeight="1">
      <c r="B142" s="32"/>
      <c r="C142" s="127" t="s">
        <v>209</v>
      </c>
      <c r="D142" s="127" t="s">
        <v>128</v>
      </c>
      <c r="E142" s="128" t="s">
        <v>210</v>
      </c>
      <c r="F142" s="129" t="s">
        <v>211</v>
      </c>
      <c r="G142" s="130" t="s">
        <v>149</v>
      </c>
      <c r="H142" s="131">
        <v>16620.5</v>
      </c>
      <c r="I142" s="132"/>
      <c r="J142" s="133">
        <f>ROUND(I142*H142,2)</f>
        <v>0</v>
      </c>
      <c r="K142" s="129" t="s">
        <v>132</v>
      </c>
      <c r="L142" s="32"/>
      <c r="M142" s="134" t="s">
        <v>19</v>
      </c>
      <c r="N142" s="135" t="s">
        <v>43</v>
      </c>
      <c r="P142" s="136">
        <f>O142*H142</f>
        <v>0</v>
      </c>
      <c r="Q142" s="136">
        <v>0</v>
      </c>
      <c r="R142" s="136">
        <f>Q142*H142</f>
        <v>0</v>
      </c>
      <c r="S142" s="136">
        <v>0</v>
      </c>
      <c r="T142" s="137">
        <f>S142*H142</f>
        <v>0</v>
      </c>
      <c r="AR142" s="138" t="s">
        <v>133</v>
      </c>
      <c r="AT142" s="138" t="s">
        <v>128</v>
      </c>
      <c r="AU142" s="138" t="s">
        <v>82</v>
      </c>
      <c r="AY142" s="17" t="s">
        <v>126</v>
      </c>
      <c r="BE142" s="139">
        <f>IF(N142="základní",J142,0)</f>
        <v>0</v>
      </c>
      <c r="BF142" s="139">
        <f>IF(N142="snížená",J142,0)</f>
        <v>0</v>
      </c>
      <c r="BG142" s="139">
        <f>IF(N142="zákl. přenesená",J142,0)</f>
        <v>0</v>
      </c>
      <c r="BH142" s="139">
        <f>IF(N142="sníž. přenesená",J142,0)</f>
        <v>0</v>
      </c>
      <c r="BI142" s="139">
        <f>IF(N142="nulová",J142,0)</f>
        <v>0</v>
      </c>
      <c r="BJ142" s="17" t="s">
        <v>80</v>
      </c>
      <c r="BK142" s="139">
        <f>ROUND(I142*H142,2)</f>
        <v>0</v>
      </c>
      <c r="BL142" s="17" t="s">
        <v>133</v>
      </c>
      <c r="BM142" s="138" t="s">
        <v>212</v>
      </c>
    </row>
    <row r="143" spans="2:65" s="1" customFormat="1" ht="11.25">
      <c r="B143" s="32"/>
      <c r="D143" s="140" t="s">
        <v>135</v>
      </c>
      <c r="F143" s="141" t="s">
        <v>213</v>
      </c>
      <c r="I143" s="142"/>
      <c r="L143" s="32"/>
      <c r="M143" s="143"/>
      <c r="T143" s="53"/>
      <c r="AT143" s="17" t="s">
        <v>135</v>
      </c>
      <c r="AU143" s="17" t="s">
        <v>82</v>
      </c>
    </row>
    <row r="144" spans="2:65" s="12" customFormat="1" ht="11.25">
      <c r="B144" s="144"/>
      <c r="D144" s="145" t="s">
        <v>152</v>
      </c>
      <c r="E144" s="146" t="s">
        <v>19</v>
      </c>
      <c r="F144" s="147" t="s">
        <v>214</v>
      </c>
      <c r="H144" s="148">
        <v>16620.5</v>
      </c>
      <c r="I144" s="149"/>
      <c r="L144" s="144"/>
      <c r="M144" s="150"/>
      <c r="T144" s="151"/>
      <c r="AT144" s="146" t="s">
        <v>152</v>
      </c>
      <c r="AU144" s="146" t="s">
        <v>82</v>
      </c>
      <c r="AV144" s="12" t="s">
        <v>82</v>
      </c>
      <c r="AW144" s="12" t="s">
        <v>33</v>
      </c>
      <c r="AX144" s="12" t="s">
        <v>80</v>
      </c>
      <c r="AY144" s="146" t="s">
        <v>126</v>
      </c>
    </row>
    <row r="145" spans="2:65" s="1" customFormat="1" ht="24.2" customHeight="1">
      <c r="B145" s="32"/>
      <c r="C145" s="127" t="s">
        <v>215</v>
      </c>
      <c r="D145" s="127" t="s">
        <v>128</v>
      </c>
      <c r="E145" s="128" t="s">
        <v>216</v>
      </c>
      <c r="F145" s="129" t="s">
        <v>217</v>
      </c>
      <c r="G145" s="130" t="s">
        <v>149</v>
      </c>
      <c r="H145" s="131">
        <v>1662.05</v>
      </c>
      <c r="I145" s="132"/>
      <c r="J145" s="133">
        <f>ROUND(I145*H145,2)</f>
        <v>0</v>
      </c>
      <c r="K145" s="129" t="s">
        <v>132</v>
      </c>
      <c r="L145" s="32"/>
      <c r="M145" s="134" t="s">
        <v>19</v>
      </c>
      <c r="N145" s="135" t="s">
        <v>43</v>
      </c>
      <c r="P145" s="136">
        <f>O145*H145</f>
        <v>0</v>
      </c>
      <c r="Q145" s="136">
        <v>0</v>
      </c>
      <c r="R145" s="136">
        <f>Q145*H145</f>
        <v>0</v>
      </c>
      <c r="S145" s="136">
        <v>0</v>
      </c>
      <c r="T145" s="137">
        <f>S145*H145</f>
        <v>0</v>
      </c>
      <c r="AR145" s="138" t="s">
        <v>133</v>
      </c>
      <c r="AT145" s="138" t="s">
        <v>128</v>
      </c>
      <c r="AU145" s="138" t="s">
        <v>82</v>
      </c>
      <c r="AY145" s="17" t="s">
        <v>126</v>
      </c>
      <c r="BE145" s="139">
        <f>IF(N145="základní",J145,0)</f>
        <v>0</v>
      </c>
      <c r="BF145" s="139">
        <f>IF(N145="snížená",J145,0)</f>
        <v>0</v>
      </c>
      <c r="BG145" s="139">
        <f>IF(N145="zákl. přenesená",J145,0)</f>
        <v>0</v>
      </c>
      <c r="BH145" s="139">
        <f>IF(N145="sníž. přenesená",J145,0)</f>
        <v>0</v>
      </c>
      <c r="BI145" s="139">
        <f>IF(N145="nulová",J145,0)</f>
        <v>0</v>
      </c>
      <c r="BJ145" s="17" t="s">
        <v>80</v>
      </c>
      <c r="BK145" s="139">
        <f>ROUND(I145*H145,2)</f>
        <v>0</v>
      </c>
      <c r="BL145" s="17" t="s">
        <v>133</v>
      </c>
      <c r="BM145" s="138" t="s">
        <v>218</v>
      </c>
    </row>
    <row r="146" spans="2:65" s="1" customFormat="1" ht="11.25">
      <c r="B146" s="32"/>
      <c r="D146" s="140" t="s">
        <v>135</v>
      </c>
      <c r="F146" s="141" t="s">
        <v>219</v>
      </c>
      <c r="I146" s="142"/>
      <c r="L146" s="32"/>
      <c r="M146" s="143"/>
      <c r="T146" s="53"/>
      <c r="AT146" s="17" t="s">
        <v>135</v>
      </c>
      <c r="AU146" s="17" t="s">
        <v>82</v>
      </c>
    </row>
    <row r="147" spans="2:65" s="1" customFormat="1" ht="24.2" customHeight="1">
      <c r="B147" s="32"/>
      <c r="C147" s="127" t="s">
        <v>220</v>
      </c>
      <c r="D147" s="127" t="s">
        <v>128</v>
      </c>
      <c r="E147" s="128" t="s">
        <v>221</v>
      </c>
      <c r="F147" s="129" t="s">
        <v>222</v>
      </c>
      <c r="G147" s="130" t="s">
        <v>149</v>
      </c>
      <c r="H147" s="131">
        <v>72</v>
      </c>
      <c r="I147" s="132"/>
      <c r="J147" s="133">
        <f>ROUND(I147*H147,2)</f>
        <v>0</v>
      </c>
      <c r="K147" s="129" t="s">
        <v>132</v>
      </c>
      <c r="L147" s="32"/>
      <c r="M147" s="134" t="s">
        <v>19</v>
      </c>
      <c r="N147" s="135" t="s">
        <v>43</v>
      </c>
      <c r="P147" s="136">
        <f>O147*H147</f>
        <v>0</v>
      </c>
      <c r="Q147" s="136">
        <v>0</v>
      </c>
      <c r="R147" s="136">
        <f>Q147*H147</f>
        <v>0</v>
      </c>
      <c r="S147" s="136">
        <v>0</v>
      </c>
      <c r="T147" s="137">
        <f>S147*H147</f>
        <v>0</v>
      </c>
      <c r="AR147" s="138" t="s">
        <v>133</v>
      </c>
      <c r="AT147" s="138" t="s">
        <v>128</v>
      </c>
      <c r="AU147" s="138" t="s">
        <v>82</v>
      </c>
      <c r="AY147" s="17" t="s">
        <v>126</v>
      </c>
      <c r="BE147" s="139">
        <f>IF(N147="základní",J147,0)</f>
        <v>0</v>
      </c>
      <c r="BF147" s="139">
        <f>IF(N147="snížená",J147,0)</f>
        <v>0</v>
      </c>
      <c r="BG147" s="139">
        <f>IF(N147="zákl. přenesená",J147,0)</f>
        <v>0</v>
      </c>
      <c r="BH147" s="139">
        <f>IF(N147="sníž. přenesená",J147,0)</f>
        <v>0</v>
      </c>
      <c r="BI147" s="139">
        <f>IF(N147="nulová",J147,0)</f>
        <v>0</v>
      </c>
      <c r="BJ147" s="17" t="s">
        <v>80</v>
      </c>
      <c r="BK147" s="139">
        <f>ROUND(I147*H147,2)</f>
        <v>0</v>
      </c>
      <c r="BL147" s="17" t="s">
        <v>133</v>
      </c>
      <c r="BM147" s="138" t="s">
        <v>223</v>
      </c>
    </row>
    <row r="148" spans="2:65" s="1" customFormat="1" ht="11.25">
      <c r="B148" s="32"/>
      <c r="D148" s="140" t="s">
        <v>135</v>
      </c>
      <c r="F148" s="141" t="s">
        <v>224</v>
      </c>
      <c r="I148" s="142"/>
      <c r="L148" s="32"/>
      <c r="M148" s="143"/>
      <c r="T148" s="53"/>
      <c r="AT148" s="17" t="s">
        <v>135</v>
      </c>
      <c r="AU148" s="17" t="s">
        <v>82</v>
      </c>
    </row>
    <row r="149" spans="2:65" s="13" customFormat="1" ht="11.25">
      <c r="B149" s="152"/>
      <c r="D149" s="145" t="s">
        <v>152</v>
      </c>
      <c r="E149" s="153" t="s">
        <v>19</v>
      </c>
      <c r="F149" s="154" t="s">
        <v>165</v>
      </c>
      <c r="H149" s="153" t="s">
        <v>19</v>
      </c>
      <c r="I149" s="155"/>
      <c r="L149" s="152"/>
      <c r="M149" s="156"/>
      <c r="T149" s="157"/>
      <c r="AT149" s="153" t="s">
        <v>152</v>
      </c>
      <c r="AU149" s="153" t="s">
        <v>82</v>
      </c>
      <c r="AV149" s="13" t="s">
        <v>80</v>
      </c>
      <c r="AW149" s="13" t="s">
        <v>33</v>
      </c>
      <c r="AX149" s="13" t="s">
        <v>72</v>
      </c>
      <c r="AY149" s="153" t="s">
        <v>126</v>
      </c>
    </row>
    <row r="150" spans="2:65" s="12" customFormat="1" ht="11.25">
      <c r="B150" s="144"/>
      <c r="D150" s="145" t="s">
        <v>152</v>
      </c>
      <c r="E150" s="146" t="s">
        <v>19</v>
      </c>
      <c r="F150" s="147" t="s">
        <v>166</v>
      </c>
      <c r="H150" s="148">
        <v>72</v>
      </c>
      <c r="I150" s="149"/>
      <c r="L150" s="144"/>
      <c r="M150" s="150"/>
      <c r="T150" s="151"/>
      <c r="AT150" s="146" t="s">
        <v>152</v>
      </c>
      <c r="AU150" s="146" t="s">
        <v>82</v>
      </c>
      <c r="AV150" s="12" t="s">
        <v>82</v>
      </c>
      <c r="AW150" s="12" t="s">
        <v>33</v>
      </c>
      <c r="AX150" s="12" t="s">
        <v>80</v>
      </c>
      <c r="AY150" s="146" t="s">
        <v>126</v>
      </c>
    </row>
    <row r="151" spans="2:65" s="1" customFormat="1" ht="16.5" customHeight="1">
      <c r="B151" s="32"/>
      <c r="C151" s="165" t="s">
        <v>225</v>
      </c>
      <c r="D151" s="165" t="s">
        <v>226</v>
      </c>
      <c r="E151" s="166" t="s">
        <v>227</v>
      </c>
      <c r="F151" s="167" t="s">
        <v>228</v>
      </c>
      <c r="G151" s="168" t="s">
        <v>229</v>
      </c>
      <c r="H151" s="169">
        <v>144</v>
      </c>
      <c r="I151" s="170"/>
      <c r="J151" s="171">
        <f>ROUND(I151*H151,2)</f>
        <v>0</v>
      </c>
      <c r="K151" s="167" t="s">
        <v>132</v>
      </c>
      <c r="L151" s="172"/>
      <c r="M151" s="173" t="s">
        <v>19</v>
      </c>
      <c r="N151" s="174" t="s">
        <v>43</v>
      </c>
      <c r="P151" s="136">
        <f>O151*H151</f>
        <v>0</v>
      </c>
      <c r="Q151" s="136">
        <v>1</v>
      </c>
      <c r="R151" s="136">
        <f>Q151*H151</f>
        <v>144</v>
      </c>
      <c r="S151" s="136">
        <v>0</v>
      </c>
      <c r="T151" s="137">
        <f>S151*H151</f>
        <v>0</v>
      </c>
      <c r="AR151" s="138" t="s">
        <v>182</v>
      </c>
      <c r="AT151" s="138" t="s">
        <v>226</v>
      </c>
      <c r="AU151" s="138" t="s">
        <v>82</v>
      </c>
      <c r="AY151" s="17" t="s">
        <v>126</v>
      </c>
      <c r="BE151" s="139">
        <f>IF(N151="základní",J151,0)</f>
        <v>0</v>
      </c>
      <c r="BF151" s="139">
        <f>IF(N151="snížená",J151,0)</f>
        <v>0</v>
      </c>
      <c r="BG151" s="139">
        <f>IF(N151="zákl. přenesená",J151,0)</f>
        <v>0</v>
      </c>
      <c r="BH151" s="139">
        <f>IF(N151="sníž. přenesená",J151,0)</f>
        <v>0</v>
      </c>
      <c r="BI151" s="139">
        <f>IF(N151="nulová",J151,0)</f>
        <v>0</v>
      </c>
      <c r="BJ151" s="17" t="s">
        <v>80</v>
      </c>
      <c r="BK151" s="139">
        <f>ROUND(I151*H151,2)</f>
        <v>0</v>
      </c>
      <c r="BL151" s="17" t="s">
        <v>133</v>
      </c>
      <c r="BM151" s="138" t="s">
        <v>230</v>
      </c>
    </row>
    <row r="152" spans="2:65" s="13" customFormat="1" ht="11.25">
      <c r="B152" s="152"/>
      <c r="D152" s="145" t="s">
        <v>152</v>
      </c>
      <c r="E152" s="153" t="s">
        <v>19</v>
      </c>
      <c r="F152" s="154" t="s">
        <v>165</v>
      </c>
      <c r="H152" s="153" t="s">
        <v>19</v>
      </c>
      <c r="I152" s="155"/>
      <c r="L152" s="152"/>
      <c r="M152" s="156"/>
      <c r="T152" s="157"/>
      <c r="AT152" s="153" t="s">
        <v>152</v>
      </c>
      <c r="AU152" s="153" t="s">
        <v>82</v>
      </c>
      <c r="AV152" s="13" t="s">
        <v>80</v>
      </c>
      <c r="AW152" s="13" t="s">
        <v>33</v>
      </c>
      <c r="AX152" s="13" t="s">
        <v>72</v>
      </c>
      <c r="AY152" s="153" t="s">
        <v>126</v>
      </c>
    </row>
    <row r="153" spans="2:65" s="12" customFormat="1" ht="11.25">
      <c r="B153" s="144"/>
      <c r="D153" s="145" t="s">
        <v>152</v>
      </c>
      <c r="E153" s="146" t="s">
        <v>19</v>
      </c>
      <c r="F153" s="147" t="s">
        <v>166</v>
      </c>
      <c r="H153" s="148">
        <v>72</v>
      </c>
      <c r="I153" s="149"/>
      <c r="L153" s="144"/>
      <c r="M153" s="150"/>
      <c r="T153" s="151"/>
      <c r="AT153" s="146" t="s">
        <v>152</v>
      </c>
      <c r="AU153" s="146" t="s">
        <v>82</v>
      </c>
      <c r="AV153" s="12" t="s">
        <v>82</v>
      </c>
      <c r="AW153" s="12" t="s">
        <v>33</v>
      </c>
      <c r="AX153" s="12" t="s">
        <v>80</v>
      </c>
      <c r="AY153" s="146" t="s">
        <v>126</v>
      </c>
    </row>
    <row r="154" spans="2:65" s="12" customFormat="1" ht="11.25">
      <c r="B154" s="144"/>
      <c r="D154" s="145" t="s">
        <v>152</v>
      </c>
      <c r="F154" s="147" t="s">
        <v>231</v>
      </c>
      <c r="H154" s="148">
        <v>144</v>
      </c>
      <c r="I154" s="149"/>
      <c r="L154" s="144"/>
      <c r="M154" s="150"/>
      <c r="T154" s="151"/>
      <c r="AT154" s="146" t="s">
        <v>152</v>
      </c>
      <c r="AU154" s="146" t="s">
        <v>82</v>
      </c>
      <c r="AV154" s="12" t="s">
        <v>82</v>
      </c>
      <c r="AW154" s="12" t="s">
        <v>4</v>
      </c>
      <c r="AX154" s="12" t="s">
        <v>80</v>
      </c>
      <c r="AY154" s="146" t="s">
        <v>126</v>
      </c>
    </row>
    <row r="155" spans="2:65" s="1" customFormat="1" ht="24.2" customHeight="1">
      <c r="B155" s="32"/>
      <c r="C155" s="127" t="s">
        <v>232</v>
      </c>
      <c r="D155" s="127" t="s">
        <v>128</v>
      </c>
      <c r="E155" s="128" t="s">
        <v>233</v>
      </c>
      <c r="F155" s="129" t="s">
        <v>234</v>
      </c>
      <c r="G155" s="130" t="s">
        <v>229</v>
      </c>
      <c r="H155" s="131">
        <v>2991.69</v>
      </c>
      <c r="I155" s="132"/>
      <c r="J155" s="133">
        <f>ROUND(I155*H155,2)</f>
        <v>0</v>
      </c>
      <c r="K155" s="129" t="s">
        <v>132</v>
      </c>
      <c r="L155" s="32"/>
      <c r="M155" s="134" t="s">
        <v>19</v>
      </c>
      <c r="N155" s="135" t="s">
        <v>43</v>
      </c>
      <c r="P155" s="136">
        <f>O155*H155</f>
        <v>0</v>
      </c>
      <c r="Q155" s="136">
        <v>0</v>
      </c>
      <c r="R155" s="136">
        <f>Q155*H155</f>
        <v>0</v>
      </c>
      <c r="S155" s="136">
        <v>0</v>
      </c>
      <c r="T155" s="137">
        <f>S155*H155</f>
        <v>0</v>
      </c>
      <c r="AR155" s="138" t="s">
        <v>133</v>
      </c>
      <c r="AT155" s="138" t="s">
        <v>128</v>
      </c>
      <c r="AU155" s="138" t="s">
        <v>82</v>
      </c>
      <c r="AY155" s="17" t="s">
        <v>126</v>
      </c>
      <c r="BE155" s="139">
        <f>IF(N155="základní",J155,0)</f>
        <v>0</v>
      </c>
      <c r="BF155" s="139">
        <f>IF(N155="snížená",J155,0)</f>
        <v>0</v>
      </c>
      <c r="BG155" s="139">
        <f>IF(N155="zákl. přenesená",J155,0)</f>
        <v>0</v>
      </c>
      <c r="BH155" s="139">
        <f>IF(N155="sníž. přenesená",J155,0)</f>
        <v>0</v>
      </c>
      <c r="BI155" s="139">
        <f>IF(N155="nulová",J155,0)</f>
        <v>0</v>
      </c>
      <c r="BJ155" s="17" t="s">
        <v>80</v>
      </c>
      <c r="BK155" s="139">
        <f>ROUND(I155*H155,2)</f>
        <v>0</v>
      </c>
      <c r="BL155" s="17" t="s">
        <v>133</v>
      </c>
      <c r="BM155" s="138" t="s">
        <v>235</v>
      </c>
    </row>
    <row r="156" spans="2:65" s="1" customFormat="1" ht="11.25">
      <c r="B156" s="32"/>
      <c r="D156" s="140" t="s">
        <v>135</v>
      </c>
      <c r="F156" s="141" t="s">
        <v>236</v>
      </c>
      <c r="I156" s="142"/>
      <c r="L156" s="32"/>
      <c r="M156" s="143"/>
      <c r="T156" s="53"/>
      <c r="AT156" s="17" t="s">
        <v>135</v>
      </c>
      <c r="AU156" s="17" t="s">
        <v>82</v>
      </c>
    </row>
    <row r="157" spans="2:65" s="12" customFormat="1" ht="11.25">
      <c r="B157" s="144"/>
      <c r="D157" s="145" t="s">
        <v>152</v>
      </c>
      <c r="E157" s="146" t="s">
        <v>19</v>
      </c>
      <c r="F157" s="147" t="s">
        <v>237</v>
      </c>
      <c r="H157" s="148">
        <v>2991.69</v>
      </c>
      <c r="I157" s="149"/>
      <c r="L157" s="144"/>
      <c r="M157" s="150"/>
      <c r="T157" s="151"/>
      <c r="AT157" s="146" t="s">
        <v>152</v>
      </c>
      <c r="AU157" s="146" t="s">
        <v>82</v>
      </c>
      <c r="AV157" s="12" t="s">
        <v>82</v>
      </c>
      <c r="AW157" s="12" t="s">
        <v>33</v>
      </c>
      <c r="AX157" s="12" t="s">
        <v>80</v>
      </c>
      <c r="AY157" s="146" t="s">
        <v>126</v>
      </c>
    </row>
    <row r="158" spans="2:65" s="1" customFormat="1" ht="24.2" customHeight="1">
      <c r="B158" s="32"/>
      <c r="C158" s="127" t="s">
        <v>238</v>
      </c>
      <c r="D158" s="127" t="s">
        <v>128</v>
      </c>
      <c r="E158" s="128" t="s">
        <v>239</v>
      </c>
      <c r="F158" s="129" t="s">
        <v>240</v>
      </c>
      <c r="G158" s="130" t="s">
        <v>149</v>
      </c>
      <c r="H158" s="131">
        <v>1662.05</v>
      </c>
      <c r="I158" s="132"/>
      <c r="J158" s="133">
        <f>ROUND(I158*H158,2)</f>
        <v>0</v>
      </c>
      <c r="K158" s="129" t="s">
        <v>132</v>
      </c>
      <c r="L158" s="32"/>
      <c r="M158" s="134" t="s">
        <v>19</v>
      </c>
      <c r="N158" s="135" t="s">
        <v>43</v>
      </c>
      <c r="P158" s="136">
        <f>O158*H158</f>
        <v>0</v>
      </c>
      <c r="Q158" s="136">
        <v>0</v>
      </c>
      <c r="R158" s="136">
        <f>Q158*H158</f>
        <v>0</v>
      </c>
      <c r="S158" s="136">
        <v>0</v>
      </c>
      <c r="T158" s="137">
        <f>S158*H158</f>
        <v>0</v>
      </c>
      <c r="AR158" s="138" t="s">
        <v>133</v>
      </c>
      <c r="AT158" s="138" t="s">
        <v>128</v>
      </c>
      <c r="AU158" s="138" t="s">
        <v>82</v>
      </c>
      <c r="AY158" s="17" t="s">
        <v>126</v>
      </c>
      <c r="BE158" s="139">
        <f>IF(N158="základní",J158,0)</f>
        <v>0</v>
      </c>
      <c r="BF158" s="139">
        <f>IF(N158="snížená",J158,0)</f>
        <v>0</v>
      </c>
      <c r="BG158" s="139">
        <f>IF(N158="zákl. přenesená",J158,0)</f>
        <v>0</v>
      </c>
      <c r="BH158" s="139">
        <f>IF(N158="sníž. přenesená",J158,0)</f>
        <v>0</v>
      </c>
      <c r="BI158" s="139">
        <f>IF(N158="nulová",J158,0)</f>
        <v>0</v>
      </c>
      <c r="BJ158" s="17" t="s">
        <v>80</v>
      </c>
      <c r="BK158" s="139">
        <f>ROUND(I158*H158,2)</f>
        <v>0</v>
      </c>
      <c r="BL158" s="17" t="s">
        <v>133</v>
      </c>
      <c r="BM158" s="138" t="s">
        <v>241</v>
      </c>
    </row>
    <row r="159" spans="2:65" s="1" customFormat="1" ht="11.25">
      <c r="B159" s="32"/>
      <c r="D159" s="140" t="s">
        <v>135</v>
      </c>
      <c r="F159" s="141" t="s">
        <v>242</v>
      </c>
      <c r="I159" s="142"/>
      <c r="L159" s="32"/>
      <c r="M159" s="143"/>
      <c r="T159" s="53"/>
      <c r="AT159" s="17" t="s">
        <v>135</v>
      </c>
      <c r="AU159" s="17" t="s">
        <v>82</v>
      </c>
    </row>
    <row r="160" spans="2:65" s="1" customFormat="1" ht="16.5" customHeight="1">
      <c r="B160" s="32"/>
      <c r="C160" s="127" t="s">
        <v>243</v>
      </c>
      <c r="D160" s="127" t="s">
        <v>128</v>
      </c>
      <c r="E160" s="128" t="s">
        <v>244</v>
      </c>
      <c r="F160" s="129" t="s">
        <v>245</v>
      </c>
      <c r="G160" s="130" t="s">
        <v>144</v>
      </c>
      <c r="H160" s="131">
        <v>3242.72</v>
      </c>
      <c r="I160" s="132"/>
      <c r="J160" s="133">
        <f>ROUND(I160*H160,2)</f>
        <v>0</v>
      </c>
      <c r="K160" s="129" t="s">
        <v>132</v>
      </c>
      <c r="L160" s="32"/>
      <c r="M160" s="134" t="s">
        <v>19</v>
      </c>
      <c r="N160" s="135" t="s">
        <v>43</v>
      </c>
      <c r="P160" s="136">
        <f>O160*H160</f>
        <v>0</v>
      </c>
      <c r="Q160" s="136">
        <v>0</v>
      </c>
      <c r="R160" s="136">
        <f>Q160*H160</f>
        <v>0</v>
      </c>
      <c r="S160" s="136">
        <v>0</v>
      </c>
      <c r="T160" s="137">
        <f>S160*H160</f>
        <v>0</v>
      </c>
      <c r="AR160" s="138" t="s">
        <v>133</v>
      </c>
      <c r="AT160" s="138" t="s">
        <v>128</v>
      </c>
      <c r="AU160" s="138" t="s">
        <v>82</v>
      </c>
      <c r="AY160" s="17" t="s">
        <v>126</v>
      </c>
      <c r="BE160" s="139">
        <f>IF(N160="základní",J160,0)</f>
        <v>0</v>
      </c>
      <c r="BF160" s="139">
        <f>IF(N160="snížená",J160,0)</f>
        <v>0</v>
      </c>
      <c r="BG160" s="139">
        <f>IF(N160="zákl. přenesená",J160,0)</f>
        <v>0</v>
      </c>
      <c r="BH160" s="139">
        <f>IF(N160="sníž. přenesená",J160,0)</f>
        <v>0</v>
      </c>
      <c r="BI160" s="139">
        <f>IF(N160="nulová",J160,0)</f>
        <v>0</v>
      </c>
      <c r="BJ160" s="17" t="s">
        <v>80</v>
      </c>
      <c r="BK160" s="139">
        <f>ROUND(I160*H160,2)</f>
        <v>0</v>
      </c>
      <c r="BL160" s="17" t="s">
        <v>133</v>
      </c>
      <c r="BM160" s="138" t="s">
        <v>246</v>
      </c>
    </row>
    <row r="161" spans="2:65" s="1" customFormat="1" ht="11.25">
      <c r="B161" s="32"/>
      <c r="D161" s="140" t="s">
        <v>135</v>
      </c>
      <c r="F161" s="141" t="s">
        <v>247</v>
      </c>
      <c r="I161" s="142"/>
      <c r="L161" s="32"/>
      <c r="M161" s="143"/>
      <c r="T161" s="53"/>
      <c r="AT161" s="17" t="s">
        <v>135</v>
      </c>
      <c r="AU161" s="17" t="s">
        <v>82</v>
      </c>
    </row>
    <row r="162" spans="2:65" s="13" customFormat="1" ht="11.25">
      <c r="B162" s="152"/>
      <c r="D162" s="145" t="s">
        <v>152</v>
      </c>
      <c r="E162" s="153" t="s">
        <v>19</v>
      </c>
      <c r="F162" s="154" t="s">
        <v>248</v>
      </c>
      <c r="H162" s="153" t="s">
        <v>19</v>
      </c>
      <c r="I162" s="155"/>
      <c r="L162" s="152"/>
      <c r="M162" s="156"/>
      <c r="T162" s="157"/>
      <c r="AT162" s="153" t="s">
        <v>152</v>
      </c>
      <c r="AU162" s="153" t="s">
        <v>82</v>
      </c>
      <c r="AV162" s="13" t="s">
        <v>80</v>
      </c>
      <c r="AW162" s="13" t="s">
        <v>33</v>
      </c>
      <c r="AX162" s="13" t="s">
        <v>72</v>
      </c>
      <c r="AY162" s="153" t="s">
        <v>126</v>
      </c>
    </row>
    <row r="163" spans="2:65" s="12" customFormat="1" ht="11.25">
      <c r="B163" s="144"/>
      <c r="D163" s="145" t="s">
        <v>152</v>
      </c>
      <c r="E163" s="146" t="s">
        <v>19</v>
      </c>
      <c r="F163" s="147" t="s">
        <v>249</v>
      </c>
      <c r="H163" s="148">
        <v>1211</v>
      </c>
      <c r="I163" s="149"/>
      <c r="L163" s="144"/>
      <c r="M163" s="150"/>
      <c r="T163" s="151"/>
      <c r="AT163" s="146" t="s">
        <v>152</v>
      </c>
      <c r="AU163" s="146" t="s">
        <v>82</v>
      </c>
      <c r="AV163" s="12" t="s">
        <v>82</v>
      </c>
      <c r="AW163" s="12" t="s">
        <v>33</v>
      </c>
      <c r="AX163" s="12" t="s">
        <v>72</v>
      </c>
      <c r="AY163" s="146" t="s">
        <v>126</v>
      </c>
    </row>
    <row r="164" spans="2:65" s="13" customFormat="1" ht="11.25">
      <c r="B164" s="152"/>
      <c r="D164" s="145" t="s">
        <v>152</v>
      </c>
      <c r="E164" s="153" t="s">
        <v>19</v>
      </c>
      <c r="F164" s="154" t="s">
        <v>250</v>
      </c>
      <c r="H164" s="153" t="s">
        <v>19</v>
      </c>
      <c r="I164" s="155"/>
      <c r="L164" s="152"/>
      <c r="M164" s="156"/>
      <c r="T164" s="157"/>
      <c r="AT164" s="153" t="s">
        <v>152</v>
      </c>
      <c r="AU164" s="153" t="s">
        <v>82</v>
      </c>
      <c r="AV164" s="13" t="s">
        <v>80</v>
      </c>
      <c r="AW164" s="13" t="s">
        <v>33</v>
      </c>
      <c r="AX164" s="13" t="s">
        <v>72</v>
      </c>
      <c r="AY164" s="153" t="s">
        <v>126</v>
      </c>
    </row>
    <row r="165" spans="2:65" s="12" customFormat="1" ht="11.25">
      <c r="B165" s="144"/>
      <c r="D165" s="145" t="s">
        <v>152</v>
      </c>
      <c r="E165" s="146" t="s">
        <v>19</v>
      </c>
      <c r="F165" s="147" t="s">
        <v>251</v>
      </c>
      <c r="H165" s="148">
        <v>1061</v>
      </c>
      <c r="I165" s="149"/>
      <c r="L165" s="144"/>
      <c r="M165" s="150"/>
      <c r="T165" s="151"/>
      <c r="AT165" s="146" t="s">
        <v>152</v>
      </c>
      <c r="AU165" s="146" t="s">
        <v>82</v>
      </c>
      <c r="AV165" s="12" t="s">
        <v>82</v>
      </c>
      <c r="AW165" s="12" t="s">
        <v>33</v>
      </c>
      <c r="AX165" s="12" t="s">
        <v>72</v>
      </c>
      <c r="AY165" s="146" t="s">
        <v>126</v>
      </c>
    </row>
    <row r="166" spans="2:65" s="13" customFormat="1" ht="11.25">
      <c r="B166" s="152"/>
      <c r="D166" s="145" t="s">
        <v>152</v>
      </c>
      <c r="E166" s="153" t="s">
        <v>19</v>
      </c>
      <c r="F166" s="154" t="s">
        <v>252</v>
      </c>
      <c r="H166" s="153" t="s">
        <v>19</v>
      </c>
      <c r="I166" s="155"/>
      <c r="L166" s="152"/>
      <c r="M166" s="156"/>
      <c r="T166" s="157"/>
      <c r="AT166" s="153" t="s">
        <v>152</v>
      </c>
      <c r="AU166" s="153" t="s">
        <v>82</v>
      </c>
      <c r="AV166" s="13" t="s">
        <v>80</v>
      </c>
      <c r="AW166" s="13" t="s">
        <v>33</v>
      </c>
      <c r="AX166" s="13" t="s">
        <v>72</v>
      </c>
      <c r="AY166" s="153" t="s">
        <v>126</v>
      </c>
    </row>
    <row r="167" spans="2:65" s="12" customFormat="1" ht="11.25">
      <c r="B167" s="144"/>
      <c r="D167" s="145" t="s">
        <v>152</v>
      </c>
      <c r="E167" s="146" t="s">
        <v>19</v>
      </c>
      <c r="F167" s="147" t="s">
        <v>253</v>
      </c>
      <c r="H167" s="148">
        <v>80</v>
      </c>
      <c r="I167" s="149"/>
      <c r="L167" s="144"/>
      <c r="M167" s="150"/>
      <c r="T167" s="151"/>
      <c r="AT167" s="146" t="s">
        <v>152</v>
      </c>
      <c r="AU167" s="146" t="s">
        <v>82</v>
      </c>
      <c r="AV167" s="12" t="s">
        <v>82</v>
      </c>
      <c r="AW167" s="12" t="s">
        <v>33</v>
      </c>
      <c r="AX167" s="12" t="s">
        <v>72</v>
      </c>
      <c r="AY167" s="146" t="s">
        <v>126</v>
      </c>
    </row>
    <row r="168" spans="2:65" s="13" customFormat="1" ht="11.25">
      <c r="B168" s="152"/>
      <c r="D168" s="145" t="s">
        <v>152</v>
      </c>
      <c r="E168" s="153" t="s">
        <v>19</v>
      </c>
      <c r="F168" s="154" t="s">
        <v>254</v>
      </c>
      <c r="H168" s="153" t="s">
        <v>19</v>
      </c>
      <c r="I168" s="155"/>
      <c r="L168" s="152"/>
      <c r="M168" s="156"/>
      <c r="T168" s="157"/>
      <c r="AT168" s="153" t="s">
        <v>152</v>
      </c>
      <c r="AU168" s="153" t="s">
        <v>82</v>
      </c>
      <c r="AV168" s="13" t="s">
        <v>80</v>
      </c>
      <c r="AW168" s="13" t="s">
        <v>33</v>
      </c>
      <c r="AX168" s="13" t="s">
        <v>72</v>
      </c>
      <c r="AY168" s="153" t="s">
        <v>126</v>
      </c>
    </row>
    <row r="169" spans="2:65" s="12" customFormat="1" ht="11.25">
      <c r="B169" s="144"/>
      <c r="D169" s="145" t="s">
        <v>152</v>
      </c>
      <c r="E169" s="146" t="s">
        <v>19</v>
      </c>
      <c r="F169" s="147" t="s">
        <v>255</v>
      </c>
      <c r="H169" s="148">
        <v>890.72</v>
      </c>
      <c r="I169" s="149"/>
      <c r="L169" s="144"/>
      <c r="M169" s="150"/>
      <c r="T169" s="151"/>
      <c r="AT169" s="146" t="s">
        <v>152</v>
      </c>
      <c r="AU169" s="146" t="s">
        <v>82</v>
      </c>
      <c r="AV169" s="12" t="s">
        <v>82</v>
      </c>
      <c r="AW169" s="12" t="s">
        <v>33</v>
      </c>
      <c r="AX169" s="12" t="s">
        <v>72</v>
      </c>
      <c r="AY169" s="146" t="s">
        <v>126</v>
      </c>
    </row>
    <row r="170" spans="2:65" s="14" customFormat="1" ht="11.25">
      <c r="B170" s="158"/>
      <c r="D170" s="145" t="s">
        <v>152</v>
      </c>
      <c r="E170" s="159" t="s">
        <v>19</v>
      </c>
      <c r="F170" s="160" t="s">
        <v>167</v>
      </c>
      <c r="H170" s="161">
        <v>3242.72</v>
      </c>
      <c r="I170" s="162"/>
      <c r="L170" s="158"/>
      <c r="M170" s="163"/>
      <c r="T170" s="164"/>
      <c r="AT170" s="159" t="s">
        <v>152</v>
      </c>
      <c r="AU170" s="159" t="s">
        <v>82</v>
      </c>
      <c r="AV170" s="14" t="s">
        <v>133</v>
      </c>
      <c r="AW170" s="14" t="s">
        <v>33</v>
      </c>
      <c r="AX170" s="14" t="s">
        <v>80</v>
      </c>
      <c r="AY170" s="159" t="s">
        <v>126</v>
      </c>
    </row>
    <row r="171" spans="2:65" s="1" customFormat="1" ht="21.75" customHeight="1">
      <c r="B171" s="32"/>
      <c r="C171" s="127" t="s">
        <v>256</v>
      </c>
      <c r="D171" s="127" t="s">
        <v>128</v>
      </c>
      <c r="E171" s="128" t="s">
        <v>257</v>
      </c>
      <c r="F171" s="129" t="s">
        <v>258</v>
      </c>
      <c r="G171" s="130" t="s">
        <v>131</v>
      </c>
      <c r="H171" s="131">
        <v>2</v>
      </c>
      <c r="I171" s="132"/>
      <c r="J171" s="133">
        <f>ROUND(I171*H171,2)</f>
        <v>0</v>
      </c>
      <c r="K171" s="129" t="s">
        <v>132</v>
      </c>
      <c r="L171" s="32"/>
      <c r="M171" s="134" t="s">
        <v>19</v>
      </c>
      <c r="N171" s="135" t="s">
        <v>43</v>
      </c>
      <c r="P171" s="136">
        <f>O171*H171</f>
        <v>0</v>
      </c>
      <c r="Q171" s="136">
        <v>0</v>
      </c>
      <c r="R171" s="136">
        <f>Q171*H171</f>
        <v>0</v>
      </c>
      <c r="S171" s="136">
        <v>0</v>
      </c>
      <c r="T171" s="137">
        <f>S171*H171</f>
        <v>0</v>
      </c>
      <c r="AR171" s="138" t="s">
        <v>133</v>
      </c>
      <c r="AT171" s="138" t="s">
        <v>128</v>
      </c>
      <c r="AU171" s="138" t="s">
        <v>82</v>
      </c>
      <c r="AY171" s="17" t="s">
        <v>126</v>
      </c>
      <c r="BE171" s="139">
        <f>IF(N171="základní",J171,0)</f>
        <v>0</v>
      </c>
      <c r="BF171" s="139">
        <f>IF(N171="snížená",J171,0)</f>
        <v>0</v>
      </c>
      <c r="BG171" s="139">
        <f>IF(N171="zákl. přenesená",J171,0)</f>
        <v>0</v>
      </c>
      <c r="BH171" s="139">
        <f>IF(N171="sníž. přenesená",J171,0)</f>
        <v>0</v>
      </c>
      <c r="BI171" s="139">
        <f>IF(N171="nulová",J171,0)</f>
        <v>0</v>
      </c>
      <c r="BJ171" s="17" t="s">
        <v>80</v>
      </c>
      <c r="BK171" s="139">
        <f>ROUND(I171*H171,2)</f>
        <v>0</v>
      </c>
      <c r="BL171" s="17" t="s">
        <v>133</v>
      </c>
      <c r="BM171" s="138" t="s">
        <v>259</v>
      </c>
    </row>
    <row r="172" spans="2:65" s="1" customFormat="1" ht="11.25">
      <c r="B172" s="32"/>
      <c r="D172" s="140" t="s">
        <v>135</v>
      </c>
      <c r="F172" s="141" t="s">
        <v>260</v>
      </c>
      <c r="I172" s="142"/>
      <c r="L172" s="32"/>
      <c r="M172" s="143"/>
      <c r="T172" s="53"/>
      <c r="AT172" s="17" t="s">
        <v>135</v>
      </c>
      <c r="AU172" s="17" t="s">
        <v>82</v>
      </c>
    </row>
    <row r="173" spans="2:65" s="1" customFormat="1" ht="16.5" customHeight="1">
      <c r="B173" s="32"/>
      <c r="C173" s="127" t="s">
        <v>7</v>
      </c>
      <c r="D173" s="127" t="s">
        <v>128</v>
      </c>
      <c r="E173" s="128" t="s">
        <v>261</v>
      </c>
      <c r="F173" s="129" t="s">
        <v>262</v>
      </c>
      <c r="G173" s="130" t="s">
        <v>131</v>
      </c>
      <c r="H173" s="131">
        <v>3</v>
      </c>
      <c r="I173" s="132"/>
      <c r="J173" s="133">
        <f>ROUND(I173*H173,2)</f>
        <v>0</v>
      </c>
      <c r="K173" s="129" t="s">
        <v>19</v>
      </c>
      <c r="L173" s="32"/>
      <c r="M173" s="134" t="s">
        <v>19</v>
      </c>
      <c r="N173" s="135" t="s">
        <v>43</v>
      </c>
      <c r="P173" s="136">
        <f>O173*H173</f>
        <v>0</v>
      </c>
      <c r="Q173" s="136">
        <v>0</v>
      </c>
      <c r="R173" s="136">
        <f>Q173*H173</f>
        <v>0</v>
      </c>
      <c r="S173" s="136">
        <v>0</v>
      </c>
      <c r="T173" s="137">
        <f>S173*H173</f>
        <v>0</v>
      </c>
      <c r="AR173" s="138" t="s">
        <v>133</v>
      </c>
      <c r="AT173" s="138" t="s">
        <v>128</v>
      </c>
      <c r="AU173" s="138" t="s">
        <v>82</v>
      </c>
      <c r="AY173" s="17" t="s">
        <v>126</v>
      </c>
      <c r="BE173" s="139">
        <f>IF(N173="základní",J173,0)</f>
        <v>0</v>
      </c>
      <c r="BF173" s="139">
        <f>IF(N173="snížená",J173,0)</f>
        <v>0</v>
      </c>
      <c r="BG173" s="139">
        <f>IF(N173="zákl. přenesená",J173,0)</f>
        <v>0</v>
      </c>
      <c r="BH173" s="139">
        <f>IF(N173="sníž. přenesená",J173,0)</f>
        <v>0</v>
      </c>
      <c r="BI173" s="139">
        <f>IF(N173="nulová",J173,0)</f>
        <v>0</v>
      </c>
      <c r="BJ173" s="17" t="s">
        <v>80</v>
      </c>
      <c r="BK173" s="139">
        <f>ROUND(I173*H173,2)</f>
        <v>0</v>
      </c>
      <c r="BL173" s="17" t="s">
        <v>133</v>
      </c>
      <c r="BM173" s="138" t="s">
        <v>263</v>
      </c>
    </row>
    <row r="174" spans="2:65" s="1" customFormat="1" ht="33" customHeight="1">
      <c r="B174" s="32"/>
      <c r="C174" s="127" t="s">
        <v>264</v>
      </c>
      <c r="D174" s="127" t="s">
        <v>128</v>
      </c>
      <c r="E174" s="128" t="s">
        <v>265</v>
      </c>
      <c r="F174" s="129" t="s">
        <v>266</v>
      </c>
      <c r="G174" s="130" t="s">
        <v>144</v>
      </c>
      <c r="H174" s="131">
        <v>966</v>
      </c>
      <c r="I174" s="132"/>
      <c r="J174" s="133">
        <f>ROUND(I174*H174,2)</f>
        <v>0</v>
      </c>
      <c r="K174" s="129" t="s">
        <v>132</v>
      </c>
      <c r="L174" s="32"/>
      <c r="M174" s="134" t="s">
        <v>19</v>
      </c>
      <c r="N174" s="135" t="s">
        <v>43</v>
      </c>
      <c r="P174" s="136">
        <f>O174*H174</f>
        <v>0</v>
      </c>
      <c r="Q174" s="136">
        <v>0</v>
      </c>
      <c r="R174" s="136">
        <f>Q174*H174</f>
        <v>0</v>
      </c>
      <c r="S174" s="136">
        <v>0.22</v>
      </c>
      <c r="T174" s="137">
        <f>S174*H174</f>
        <v>212.52</v>
      </c>
      <c r="AR174" s="138" t="s">
        <v>133</v>
      </c>
      <c r="AT174" s="138" t="s">
        <v>128</v>
      </c>
      <c r="AU174" s="138" t="s">
        <v>82</v>
      </c>
      <c r="AY174" s="17" t="s">
        <v>126</v>
      </c>
      <c r="BE174" s="139">
        <f>IF(N174="základní",J174,0)</f>
        <v>0</v>
      </c>
      <c r="BF174" s="139">
        <f>IF(N174="snížená",J174,0)</f>
        <v>0</v>
      </c>
      <c r="BG174" s="139">
        <f>IF(N174="zákl. přenesená",J174,0)</f>
        <v>0</v>
      </c>
      <c r="BH174" s="139">
        <f>IF(N174="sníž. přenesená",J174,0)</f>
        <v>0</v>
      </c>
      <c r="BI174" s="139">
        <f>IF(N174="nulová",J174,0)</f>
        <v>0</v>
      </c>
      <c r="BJ174" s="17" t="s">
        <v>80</v>
      </c>
      <c r="BK174" s="139">
        <f>ROUND(I174*H174,2)</f>
        <v>0</v>
      </c>
      <c r="BL174" s="17" t="s">
        <v>133</v>
      </c>
      <c r="BM174" s="138" t="s">
        <v>267</v>
      </c>
    </row>
    <row r="175" spans="2:65" s="1" customFormat="1" ht="11.25">
      <c r="B175" s="32"/>
      <c r="D175" s="140" t="s">
        <v>135</v>
      </c>
      <c r="F175" s="141" t="s">
        <v>268</v>
      </c>
      <c r="I175" s="142"/>
      <c r="L175" s="32"/>
      <c r="M175" s="143"/>
      <c r="T175" s="53"/>
      <c r="AT175" s="17" t="s">
        <v>135</v>
      </c>
      <c r="AU175" s="17" t="s">
        <v>82</v>
      </c>
    </row>
    <row r="176" spans="2:65" s="12" customFormat="1" ht="11.25">
      <c r="B176" s="144"/>
      <c r="D176" s="145" t="s">
        <v>152</v>
      </c>
      <c r="E176" s="146" t="s">
        <v>19</v>
      </c>
      <c r="F176" s="147" t="s">
        <v>269</v>
      </c>
      <c r="H176" s="148">
        <v>966</v>
      </c>
      <c r="I176" s="149"/>
      <c r="L176" s="144"/>
      <c r="M176" s="150"/>
      <c r="T176" s="151"/>
      <c r="AT176" s="146" t="s">
        <v>152</v>
      </c>
      <c r="AU176" s="146" t="s">
        <v>82</v>
      </c>
      <c r="AV176" s="12" t="s">
        <v>82</v>
      </c>
      <c r="AW176" s="12" t="s">
        <v>33</v>
      </c>
      <c r="AX176" s="12" t="s">
        <v>80</v>
      </c>
      <c r="AY176" s="146" t="s">
        <v>126</v>
      </c>
    </row>
    <row r="177" spans="2:65" s="1" customFormat="1" ht="24.2" customHeight="1">
      <c r="B177" s="32"/>
      <c r="C177" s="127" t="s">
        <v>270</v>
      </c>
      <c r="D177" s="127" t="s">
        <v>128</v>
      </c>
      <c r="E177" s="128" t="s">
        <v>271</v>
      </c>
      <c r="F177" s="129" t="s">
        <v>272</v>
      </c>
      <c r="G177" s="130" t="s">
        <v>144</v>
      </c>
      <c r="H177" s="131">
        <v>890.72</v>
      </c>
      <c r="I177" s="132"/>
      <c r="J177" s="133">
        <f>ROUND(I177*H177,2)</f>
        <v>0</v>
      </c>
      <c r="K177" s="129" t="s">
        <v>19</v>
      </c>
      <c r="L177" s="32"/>
      <c r="M177" s="134" t="s">
        <v>19</v>
      </c>
      <c r="N177" s="135" t="s">
        <v>43</v>
      </c>
      <c r="P177" s="136">
        <f>O177*H177</f>
        <v>0</v>
      </c>
      <c r="Q177" s="136">
        <v>0</v>
      </c>
      <c r="R177" s="136">
        <f>Q177*H177</f>
        <v>0</v>
      </c>
      <c r="S177" s="136">
        <v>0</v>
      </c>
      <c r="T177" s="137">
        <f>S177*H177</f>
        <v>0</v>
      </c>
      <c r="AR177" s="138" t="s">
        <v>133</v>
      </c>
      <c r="AT177" s="138" t="s">
        <v>128</v>
      </c>
      <c r="AU177" s="138" t="s">
        <v>82</v>
      </c>
      <c r="AY177" s="17" t="s">
        <v>126</v>
      </c>
      <c r="BE177" s="139">
        <f>IF(N177="základní",J177,0)</f>
        <v>0</v>
      </c>
      <c r="BF177" s="139">
        <f>IF(N177="snížená",J177,0)</f>
        <v>0</v>
      </c>
      <c r="BG177" s="139">
        <f>IF(N177="zákl. přenesená",J177,0)</f>
        <v>0</v>
      </c>
      <c r="BH177" s="139">
        <f>IF(N177="sníž. přenesená",J177,0)</f>
        <v>0</v>
      </c>
      <c r="BI177" s="139">
        <f>IF(N177="nulová",J177,0)</f>
        <v>0</v>
      </c>
      <c r="BJ177" s="17" t="s">
        <v>80</v>
      </c>
      <c r="BK177" s="139">
        <f>ROUND(I177*H177,2)</f>
        <v>0</v>
      </c>
      <c r="BL177" s="17" t="s">
        <v>133</v>
      </c>
      <c r="BM177" s="138" t="s">
        <v>273</v>
      </c>
    </row>
    <row r="178" spans="2:65" s="13" customFormat="1" ht="11.25">
      <c r="B178" s="152"/>
      <c r="D178" s="145" t="s">
        <v>152</v>
      </c>
      <c r="E178" s="153" t="s">
        <v>19</v>
      </c>
      <c r="F178" s="154" t="s">
        <v>274</v>
      </c>
      <c r="H178" s="153" t="s">
        <v>19</v>
      </c>
      <c r="I178" s="155"/>
      <c r="L178" s="152"/>
      <c r="M178" s="156"/>
      <c r="T178" s="157"/>
      <c r="AT178" s="153" t="s">
        <v>152</v>
      </c>
      <c r="AU178" s="153" t="s">
        <v>82</v>
      </c>
      <c r="AV178" s="13" t="s">
        <v>80</v>
      </c>
      <c r="AW178" s="13" t="s">
        <v>33</v>
      </c>
      <c r="AX178" s="13" t="s">
        <v>72</v>
      </c>
      <c r="AY178" s="153" t="s">
        <v>126</v>
      </c>
    </row>
    <row r="179" spans="2:65" s="12" customFormat="1" ht="11.25">
      <c r="B179" s="144"/>
      <c r="D179" s="145" t="s">
        <v>152</v>
      </c>
      <c r="E179" s="146" t="s">
        <v>19</v>
      </c>
      <c r="F179" s="147" t="s">
        <v>275</v>
      </c>
      <c r="H179" s="148">
        <v>890.72</v>
      </c>
      <c r="I179" s="149"/>
      <c r="L179" s="144"/>
      <c r="M179" s="150"/>
      <c r="T179" s="151"/>
      <c r="AT179" s="146" t="s">
        <v>152</v>
      </c>
      <c r="AU179" s="146" t="s">
        <v>82</v>
      </c>
      <c r="AV179" s="12" t="s">
        <v>82</v>
      </c>
      <c r="AW179" s="12" t="s">
        <v>33</v>
      </c>
      <c r="AX179" s="12" t="s">
        <v>72</v>
      </c>
      <c r="AY179" s="146" t="s">
        <v>126</v>
      </c>
    </row>
    <row r="180" spans="2:65" s="14" customFormat="1" ht="11.25">
      <c r="B180" s="158"/>
      <c r="D180" s="145" t="s">
        <v>152</v>
      </c>
      <c r="E180" s="159" t="s">
        <v>19</v>
      </c>
      <c r="F180" s="160" t="s">
        <v>167</v>
      </c>
      <c r="H180" s="161">
        <v>890.72</v>
      </c>
      <c r="I180" s="162"/>
      <c r="L180" s="158"/>
      <c r="M180" s="163"/>
      <c r="T180" s="164"/>
      <c r="AT180" s="159" t="s">
        <v>152</v>
      </c>
      <c r="AU180" s="159" t="s">
        <v>82</v>
      </c>
      <c r="AV180" s="14" t="s">
        <v>133</v>
      </c>
      <c r="AW180" s="14" t="s">
        <v>33</v>
      </c>
      <c r="AX180" s="14" t="s">
        <v>80</v>
      </c>
      <c r="AY180" s="159" t="s">
        <v>126</v>
      </c>
    </row>
    <row r="181" spans="2:65" s="11" customFormat="1" ht="22.9" customHeight="1">
      <c r="B181" s="115"/>
      <c r="D181" s="116" t="s">
        <v>71</v>
      </c>
      <c r="E181" s="125" t="s">
        <v>82</v>
      </c>
      <c r="F181" s="125" t="s">
        <v>276</v>
      </c>
      <c r="I181" s="118"/>
      <c r="J181" s="126">
        <f>BK181</f>
        <v>0</v>
      </c>
      <c r="L181" s="115"/>
      <c r="M181" s="120"/>
      <c r="P181" s="121">
        <f>SUM(P182:P196)</f>
        <v>0</v>
      </c>
      <c r="R181" s="121">
        <f>SUM(R182:R196)</f>
        <v>219.84224</v>
      </c>
      <c r="T181" s="122">
        <f>SUM(T182:T196)</f>
        <v>0</v>
      </c>
      <c r="AR181" s="116" t="s">
        <v>80</v>
      </c>
      <c r="AT181" s="123" t="s">
        <v>71</v>
      </c>
      <c r="AU181" s="123" t="s">
        <v>80</v>
      </c>
      <c r="AY181" s="116" t="s">
        <v>126</v>
      </c>
      <c r="BK181" s="124">
        <f>SUM(BK182:BK196)</f>
        <v>0</v>
      </c>
    </row>
    <row r="182" spans="2:65" s="1" customFormat="1" ht="33" customHeight="1">
      <c r="B182" s="32"/>
      <c r="C182" s="127" t="s">
        <v>277</v>
      </c>
      <c r="D182" s="127" t="s">
        <v>128</v>
      </c>
      <c r="E182" s="128" t="s">
        <v>278</v>
      </c>
      <c r="F182" s="129" t="s">
        <v>279</v>
      </c>
      <c r="G182" s="130" t="s">
        <v>280</v>
      </c>
      <c r="H182" s="131">
        <v>53</v>
      </c>
      <c r="I182" s="132"/>
      <c r="J182" s="133">
        <f>ROUND(I182*H182,2)</f>
        <v>0</v>
      </c>
      <c r="K182" s="129" t="s">
        <v>19</v>
      </c>
      <c r="L182" s="32"/>
      <c r="M182" s="134" t="s">
        <v>19</v>
      </c>
      <c r="N182" s="135" t="s">
        <v>43</v>
      </c>
      <c r="P182" s="136">
        <f>O182*H182</f>
        <v>0</v>
      </c>
      <c r="Q182" s="136">
        <v>0.27844000000000002</v>
      </c>
      <c r="R182" s="136">
        <f>Q182*H182</f>
        <v>14.757320000000002</v>
      </c>
      <c r="S182" s="136">
        <v>0</v>
      </c>
      <c r="T182" s="137">
        <f>S182*H182</f>
        <v>0</v>
      </c>
      <c r="AR182" s="138" t="s">
        <v>133</v>
      </c>
      <c r="AT182" s="138" t="s">
        <v>128</v>
      </c>
      <c r="AU182" s="138" t="s">
        <v>82</v>
      </c>
      <c r="AY182" s="17" t="s">
        <v>126</v>
      </c>
      <c r="BE182" s="139">
        <f>IF(N182="základní",J182,0)</f>
        <v>0</v>
      </c>
      <c r="BF182" s="139">
        <f>IF(N182="snížená",J182,0)</f>
        <v>0</v>
      </c>
      <c r="BG182" s="139">
        <f>IF(N182="zákl. přenesená",J182,0)</f>
        <v>0</v>
      </c>
      <c r="BH182" s="139">
        <f>IF(N182="sníž. přenesená",J182,0)</f>
        <v>0</v>
      </c>
      <c r="BI182" s="139">
        <f>IF(N182="nulová",J182,0)</f>
        <v>0</v>
      </c>
      <c r="BJ182" s="17" t="s">
        <v>80</v>
      </c>
      <c r="BK182" s="139">
        <f>ROUND(I182*H182,2)</f>
        <v>0</v>
      </c>
      <c r="BL182" s="17" t="s">
        <v>133</v>
      </c>
      <c r="BM182" s="138" t="s">
        <v>281</v>
      </c>
    </row>
    <row r="183" spans="2:65" s="1" customFormat="1" ht="33" customHeight="1">
      <c r="B183" s="32"/>
      <c r="C183" s="127" t="s">
        <v>282</v>
      </c>
      <c r="D183" s="127" t="s">
        <v>128</v>
      </c>
      <c r="E183" s="128" t="s">
        <v>283</v>
      </c>
      <c r="F183" s="129" t="s">
        <v>284</v>
      </c>
      <c r="G183" s="130" t="s">
        <v>280</v>
      </c>
      <c r="H183" s="131">
        <v>633</v>
      </c>
      <c r="I183" s="132"/>
      <c r="J183" s="133">
        <f>ROUND(I183*H183,2)</f>
        <v>0</v>
      </c>
      <c r="K183" s="129" t="s">
        <v>19</v>
      </c>
      <c r="L183" s="32"/>
      <c r="M183" s="134" t="s">
        <v>19</v>
      </c>
      <c r="N183" s="135" t="s">
        <v>43</v>
      </c>
      <c r="P183" s="136">
        <f>O183*H183</f>
        <v>0</v>
      </c>
      <c r="Q183" s="136">
        <v>0.27844000000000002</v>
      </c>
      <c r="R183" s="136">
        <f>Q183*H183</f>
        <v>176.25252</v>
      </c>
      <c r="S183" s="136">
        <v>0</v>
      </c>
      <c r="T183" s="137">
        <f>S183*H183</f>
        <v>0</v>
      </c>
      <c r="AR183" s="138" t="s">
        <v>133</v>
      </c>
      <c r="AT183" s="138" t="s">
        <v>128</v>
      </c>
      <c r="AU183" s="138" t="s">
        <v>82</v>
      </c>
      <c r="AY183" s="17" t="s">
        <v>126</v>
      </c>
      <c r="BE183" s="139">
        <f>IF(N183="základní",J183,0)</f>
        <v>0</v>
      </c>
      <c r="BF183" s="139">
        <f>IF(N183="snížená",J183,0)</f>
        <v>0</v>
      </c>
      <c r="BG183" s="139">
        <f>IF(N183="zákl. přenesená",J183,0)</f>
        <v>0</v>
      </c>
      <c r="BH183" s="139">
        <f>IF(N183="sníž. přenesená",J183,0)</f>
        <v>0</v>
      </c>
      <c r="BI183" s="139">
        <f>IF(N183="nulová",J183,0)</f>
        <v>0</v>
      </c>
      <c r="BJ183" s="17" t="s">
        <v>80</v>
      </c>
      <c r="BK183" s="139">
        <f>ROUND(I183*H183,2)</f>
        <v>0</v>
      </c>
      <c r="BL183" s="17" t="s">
        <v>133</v>
      </c>
      <c r="BM183" s="138" t="s">
        <v>285</v>
      </c>
    </row>
    <row r="184" spans="2:65" s="1" customFormat="1" ht="33" customHeight="1">
      <c r="B184" s="32"/>
      <c r="C184" s="127" t="s">
        <v>286</v>
      </c>
      <c r="D184" s="127" t="s">
        <v>128</v>
      </c>
      <c r="E184" s="128" t="s">
        <v>287</v>
      </c>
      <c r="F184" s="129" t="s">
        <v>288</v>
      </c>
      <c r="G184" s="130" t="s">
        <v>280</v>
      </c>
      <c r="H184" s="131">
        <v>90</v>
      </c>
      <c r="I184" s="132"/>
      <c r="J184" s="133">
        <f>ROUND(I184*H184,2)</f>
        <v>0</v>
      </c>
      <c r="K184" s="129" t="s">
        <v>132</v>
      </c>
      <c r="L184" s="32"/>
      <c r="M184" s="134" t="s">
        <v>19</v>
      </c>
      <c r="N184" s="135" t="s">
        <v>43</v>
      </c>
      <c r="P184" s="136">
        <f>O184*H184</f>
        <v>0</v>
      </c>
      <c r="Q184" s="136">
        <v>0.32035999999999998</v>
      </c>
      <c r="R184" s="136">
        <f>Q184*H184</f>
        <v>28.8324</v>
      </c>
      <c r="S184" s="136">
        <v>0</v>
      </c>
      <c r="T184" s="137">
        <f>S184*H184</f>
        <v>0</v>
      </c>
      <c r="AR184" s="138" t="s">
        <v>133</v>
      </c>
      <c r="AT184" s="138" t="s">
        <v>128</v>
      </c>
      <c r="AU184" s="138" t="s">
        <v>82</v>
      </c>
      <c r="AY184" s="17" t="s">
        <v>126</v>
      </c>
      <c r="BE184" s="139">
        <f>IF(N184="základní",J184,0)</f>
        <v>0</v>
      </c>
      <c r="BF184" s="139">
        <f>IF(N184="snížená",J184,0)</f>
        <v>0</v>
      </c>
      <c r="BG184" s="139">
        <f>IF(N184="zákl. přenesená",J184,0)</f>
        <v>0</v>
      </c>
      <c r="BH184" s="139">
        <f>IF(N184="sníž. přenesená",J184,0)</f>
        <v>0</v>
      </c>
      <c r="BI184" s="139">
        <f>IF(N184="nulová",J184,0)</f>
        <v>0</v>
      </c>
      <c r="BJ184" s="17" t="s">
        <v>80</v>
      </c>
      <c r="BK184" s="139">
        <f>ROUND(I184*H184,2)</f>
        <v>0</v>
      </c>
      <c r="BL184" s="17" t="s">
        <v>133</v>
      </c>
      <c r="BM184" s="138" t="s">
        <v>289</v>
      </c>
    </row>
    <row r="185" spans="2:65" s="1" customFormat="1" ht="11.25">
      <c r="B185" s="32"/>
      <c r="D185" s="140" t="s">
        <v>135</v>
      </c>
      <c r="F185" s="141" t="s">
        <v>290</v>
      </c>
      <c r="I185" s="142"/>
      <c r="L185" s="32"/>
      <c r="M185" s="143"/>
      <c r="T185" s="53"/>
      <c r="AT185" s="17" t="s">
        <v>135</v>
      </c>
      <c r="AU185" s="17" t="s">
        <v>82</v>
      </c>
    </row>
    <row r="186" spans="2:65" s="1" customFormat="1" ht="16.5" customHeight="1">
      <c r="B186" s="32"/>
      <c r="C186" s="127" t="s">
        <v>291</v>
      </c>
      <c r="D186" s="127" t="s">
        <v>128</v>
      </c>
      <c r="E186" s="128" t="s">
        <v>292</v>
      </c>
      <c r="F186" s="129" t="s">
        <v>293</v>
      </c>
      <c r="G186" s="130" t="s">
        <v>131</v>
      </c>
      <c r="H186" s="131">
        <v>1</v>
      </c>
      <c r="I186" s="132"/>
      <c r="J186" s="133">
        <f>ROUND(I186*H186,2)</f>
        <v>0</v>
      </c>
      <c r="K186" s="129" t="s">
        <v>19</v>
      </c>
      <c r="L186" s="32"/>
      <c r="M186" s="134" t="s">
        <v>19</v>
      </c>
      <c r="N186" s="135" t="s">
        <v>43</v>
      </c>
      <c r="P186" s="136">
        <f>O186*H186</f>
        <v>0</v>
      </c>
      <c r="Q186" s="136">
        <v>0</v>
      </c>
      <c r="R186" s="136">
        <f>Q186*H186</f>
        <v>0</v>
      </c>
      <c r="S186" s="136">
        <v>0</v>
      </c>
      <c r="T186" s="137">
        <f>S186*H186</f>
        <v>0</v>
      </c>
      <c r="AR186" s="138" t="s">
        <v>133</v>
      </c>
      <c r="AT186" s="138" t="s">
        <v>128</v>
      </c>
      <c r="AU186" s="138" t="s">
        <v>82</v>
      </c>
      <c r="AY186" s="17" t="s">
        <v>126</v>
      </c>
      <c r="BE186" s="139">
        <f>IF(N186="základní",J186,0)</f>
        <v>0</v>
      </c>
      <c r="BF186" s="139">
        <f>IF(N186="snížená",J186,0)</f>
        <v>0</v>
      </c>
      <c r="BG186" s="139">
        <f>IF(N186="zákl. přenesená",J186,0)</f>
        <v>0</v>
      </c>
      <c r="BH186" s="139">
        <f>IF(N186="sníž. přenesená",J186,0)</f>
        <v>0</v>
      </c>
      <c r="BI186" s="139">
        <f>IF(N186="nulová",J186,0)</f>
        <v>0</v>
      </c>
      <c r="BJ186" s="17" t="s">
        <v>80</v>
      </c>
      <c r="BK186" s="139">
        <f>ROUND(I186*H186,2)</f>
        <v>0</v>
      </c>
      <c r="BL186" s="17" t="s">
        <v>133</v>
      </c>
      <c r="BM186" s="138" t="s">
        <v>294</v>
      </c>
    </row>
    <row r="187" spans="2:65" s="1" customFormat="1" ht="16.5" customHeight="1">
      <c r="B187" s="32"/>
      <c r="C187" s="127" t="s">
        <v>295</v>
      </c>
      <c r="D187" s="127" t="s">
        <v>128</v>
      </c>
      <c r="E187" s="128" t="s">
        <v>296</v>
      </c>
      <c r="F187" s="129" t="s">
        <v>297</v>
      </c>
      <c r="G187" s="130" t="s">
        <v>131</v>
      </c>
      <c r="H187" s="131">
        <v>2</v>
      </c>
      <c r="I187" s="132"/>
      <c r="J187" s="133">
        <f>ROUND(I187*H187,2)</f>
        <v>0</v>
      </c>
      <c r="K187" s="129" t="s">
        <v>19</v>
      </c>
      <c r="L187" s="32"/>
      <c r="M187" s="134" t="s">
        <v>19</v>
      </c>
      <c r="N187" s="135" t="s">
        <v>43</v>
      </c>
      <c r="P187" s="136">
        <f>O187*H187</f>
        <v>0</v>
      </c>
      <c r="Q187" s="136">
        <v>0</v>
      </c>
      <c r="R187" s="136">
        <f>Q187*H187</f>
        <v>0</v>
      </c>
      <c r="S187" s="136">
        <v>0</v>
      </c>
      <c r="T187" s="137">
        <f>S187*H187</f>
        <v>0</v>
      </c>
      <c r="AR187" s="138" t="s">
        <v>133</v>
      </c>
      <c r="AT187" s="138" t="s">
        <v>128</v>
      </c>
      <c r="AU187" s="138" t="s">
        <v>82</v>
      </c>
      <c r="AY187" s="17" t="s">
        <v>126</v>
      </c>
      <c r="BE187" s="139">
        <f>IF(N187="základní",J187,0)</f>
        <v>0</v>
      </c>
      <c r="BF187" s="139">
        <f>IF(N187="snížená",J187,0)</f>
        <v>0</v>
      </c>
      <c r="BG187" s="139">
        <f>IF(N187="zákl. přenesená",J187,0)</f>
        <v>0</v>
      </c>
      <c r="BH187" s="139">
        <f>IF(N187="sníž. přenesená",J187,0)</f>
        <v>0</v>
      </c>
      <c r="BI187" s="139">
        <f>IF(N187="nulová",J187,0)</f>
        <v>0</v>
      </c>
      <c r="BJ187" s="17" t="s">
        <v>80</v>
      </c>
      <c r="BK187" s="139">
        <f>ROUND(I187*H187,2)</f>
        <v>0</v>
      </c>
      <c r="BL187" s="17" t="s">
        <v>133</v>
      </c>
      <c r="BM187" s="138" t="s">
        <v>298</v>
      </c>
    </row>
    <row r="188" spans="2:65" s="1" customFormat="1" ht="21.75" customHeight="1">
      <c r="B188" s="32"/>
      <c r="C188" s="127" t="s">
        <v>299</v>
      </c>
      <c r="D188" s="127" t="s">
        <v>128</v>
      </c>
      <c r="E188" s="128" t="s">
        <v>300</v>
      </c>
      <c r="F188" s="129" t="s">
        <v>301</v>
      </c>
      <c r="G188" s="130" t="s">
        <v>302</v>
      </c>
      <c r="H188" s="131">
        <v>1</v>
      </c>
      <c r="I188" s="132"/>
      <c r="J188" s="133">
        <f>ROUND(I188*H188,2)</f>
        <v>0</v>
      </c>
      <c r="K188" s="129" t="s">
        <v>19</v>
      </c>
      <c r="L188" s="32"/>
      <c r="M188" s="134" t="s">
        <v>19</v>
      </c>
      <c r="N188" s="135" t="s">
        <v>43</v>
      </c>
      <c r="P188" s="136">
        <f>O188*H188</f>
        <v>0</v>
      </c>
      <c r="Q188" s="136">
        <v>0</v>
      </c>
      <c r="R188" s="136">
        <f>Q188*H188</f>
        <v>0</v>
      </c>
      <c r="S188" s="136">
        <v>0</v>
      </c>
      <c r="T188" s="137">
        <f>S188*H188</f>
        <v>0</v>
      </c>
      <c r="AR188" s="138" t="s">
        <v>133</v>
      </c>
      <c r="AT188" s="138" t="s">
        <v>128</v>
      </c>
      <c r="AU188" s="138" t="s">
        <v>82</v>
      </c>
      <c r="AY188" s="17" t="s">
        <v>126</v>
      </c>
      <c r="BE188" s="139">
        <f>IF(N188="základní",J188,0)</f>
        <v>0</v>
      </c>
      <c r="BF188" s="139">
        <f>IF(N188="snížená",J188,0)</f>
        <v>0</v>
      </c>
      <c r="BG188" s="139">
        <f>IF(N188="zákl. přenesená",J188,0)</f>
        <v>0</v>
      </c>
      <c r="BH188" s="139">
        <f>IF(N188="sníž. přenesená",J188,0)</f>
        <v>0</v>
      </c>
      <c r="BI188" s="139">
        <f>IF(N188="nulová",J188,0)</f>
        <v>0</v>
      </c>
      <c r="BJ188" s="17" t="s">
        <v>80</v>
      </c>
      <c r="BK188" s="139">
        <f>ROUND(I188*H188,2)</f>
        <v>0</v>
      </c>
      <c r="BL188" s="17" t="s">
        <v>133</v>
      </c>
      <c r="BM188" s="138" t="s">
        <v>303</v>
      </c>
    </row>
    <row r="189" spans="2:65" s="1" customFormat="1" ht="21.75" customHeight="1">
      <c r="B189" s="32"/>
      <c r="C189" s="127" t="s">
        <v>304</v>
      </c>
      <c r="D189" s="127" t="s">
        <v>128</v>
      </c>
      <c r="E189" s="128" t="s">
        <v>305</v>
      </c>
      <c r="F189" s="129" t="s">
        <v>306</v>
      </c>
      <c r="G189" s="130" t="s">
        <v>149</v>
      </c>
      <c r="H189" s="131">
        <v>43.65</v>
      </c>
      <c r="I189" s="132"/>
      <c r="J189" s="133">
        <f>ROUND(I189*H189,2)</f>
        <v>0</v>
      </c>
      <c r="K189" s="129" t="s">
        <v>19</v>
      </c>
      <c r="L189" s="32"/>
      <c r="M189" s="134" t="s">
        <v>19</v>
      </c>
      <c r="N189" s="135" t="s">
        <v>43</v>
      </c>
      <c r="P189" s="136">
        <f>O189*H189</f>
        <v>0</v>
      </c>
      <c r="Q189" s="136">
        <v>0</v>
      </c>
      <c r="R189" s="136">
        <f>Q189*H189</f>
        <v>0</v>
      </c>
      <c r="S189" s="136">
        <v>0</v>
      </c>
      <c r="T189" s="137">
        <f>S189*H189</f>
        <v>0</v>
      </c>
      <c r="AR189" s="138" t="s">
        <v>133</v>
      </c>
      <c r="AT189" s="138" t="s">
        <v>128</v>
      </c>
      <c r="AU189" s="138" t="s">
        <v>82</v>
      </c>
      <c r="AY189" s="17" t="s">
        <v>126</v>
      </c>
      <c r="BE189" s="139">
        <f>IF(N189="základní",J189,0)</f>
        <v>0</v>
      </c>
      <c r="BF189" s="139">
        <f>IF(N189="snížená",J189,0)</f>
        <v>0</v>
      </c>
      <c r="BG189" s="139">
        <f>IF(N189="zákl. přenesená",J189,0)</f>
        <v>0</v>
      </c>
      <c r="BH189" s="139">
        <f>IF(N189="sníž. přenesená",J189,0)</f>
        <v>0</v>
      </c>
      <c r="BI189" s="139">
        <f>IF(N189="nulová",J189,0)</f>
        <v>0</v>
      </c>
      <c r="BJ189" s="17" t="s">
        <v>80</v>
      </c>
      <c r="BK189" s="139">
        <f>ROUND(I189*H189,2)</f>
        <v>0</v>
      </c>
      <c r="BL189" s="17" t="s">
        <v>133</v>
      </c>
      <c r="BM189" s="138" t="s">
        <v>307</v>
      </c>
    </row>
    <row r="190" spans="2:65" s="13" customFormat="1" ht="11.25">
      <c r="B190" s="152"/>
      <c r="D190" s="145" t="s">
        <v>152</v>
      </c>
      <c r="E190" s="153" t="s">
        <v>19</v>
      </c>
      <c r="F190" s="154" t="s">
        <v>308</v>
      </c>
      <c r="H190" s="153" t="s">
        <v>19</v>
      </c>
      <c r="I190" s="155"/>
      <c r="L190" s="152"/>
      <c r="M190" s="156"/>
      <c r="T190" s="157"/>
      <c r="AT190" s="153" t="s">
        <v>152</v>
      </c>
      <c r="AU190" s="153" t="s">
        <v>82</v>
      </c>
      <c r="AV190" s="13" t="s">
        <v>80</v>
      </c>
      <c r="AW190" s="13" t="s">
        <v>33</v>
      </c>
      <c r="AX190" s="13" t="s">
        <v>72</v>
      </c>
      <c r="AY190" s="153" t="s">
        <v>126</v>
      </c>
    </row>
    <row r="191" spans="2:65" s="12" customFormat="1" ht="11.25">
      <c r="B191" s="144"/>
      <c r="D191" s="145" t="s">
        <v>152</v>
      </c>
      <c r="E191" s="146" t="s">
        <v>19</v>
      </c>
      <c r="F191" s="147" t="s">
        <v>160</v>
      </c>
      <c r="H191" s="148">
        <v>41.4</v>
      </c>
      <c r="I191" s="149"/>
      <c r="L191" s="144"/>
      <c r="M191" s="150"/>
      <c r="T191" s="151"/>
      <c r="AT191" s="146" t="s">
        <v>152</v>
      </c>
      <c r="AU191" s="146" t="s">
        <v>82</v>
      </c>
      <c r="AV191" s="12" t="s">
        <v>82</v>
      </c>
      <c r="AW191" s="12" t="s">
        <v>33</v>
      </c>
      <c r="AX191" s="12" t="s">
        <v>72</v>
      </c>
      <c r="AY191" s="146" t="s">
        <v>126</v>
      </c>
    </row>
    <row r="192" spans="2:65" s="13" customFormat="1" ht="11.25">
      <c r="B192" s="152"/>
      <c r="D192" s="145" t="s">
        <v>152</v>
      </c>
      <c r="E192" s="153" t="s">
        <v>19</v>
      </c>
      <c r="F192" s="154" t="s">
        <v>161</v>
      </c>
      <c r="H192" s="153" t="s">
        <v>19</v>
      </c>
      <c r="I192" s="155"/>
      <c r="L192" s="152"/>
      <c r="M192" s="156"/>
      <c r="T192" s="157"/>
      <c r="AT192" s="153" t="s">
        <v>152</v>
      </c>
      <c r="AU192" s="153" t="s">
        <v>82</v>
      </c>
      <c r="AV192" s="13" t="s">
        <v>80</v>
      </c>
      <c r="AW192" s="13" t="s">
        <v>33</v>
      </c>
      <c r="AX192" s="13" t="s">
        <v>72</v>
      </c>
      <c r="AY192" s="153" t="s">
        <v>126</v>
      </c>
    </row>
    <row r="193" spans="2:65" s="12" customFormat="1" ht="11.25">
      <c r="B193" s="144"/>
      <c r="D193" s="145" t="s">
        <v>152</v>
      </c>
      <c r="E193" s="146" t="s">
        <v>19</v>
      </c>
      <c r="F193" s="147" t="s">
        <v>162</v>
      </c>
      <c r="H193" s="148">
        <v>1.35</v>
      </c>
      <c r="I193" s="149"/>
      <c r="L193" s="144"/>
      <c r="M193" s="150"/>
      <c r="T193" s="151"/>
      <c r="AT193" s="146" t="s">
        <v>152</v>
      </c>
      <c r="AU193" s="146" t="s">
        <v>82</v>
      </c>
      <c r="AV193" s="12" t="s">
        <v>82</v>
      </c>
      <c r="AW193" s="12" t="s">
        <v>33</v>
      </c>
      <c r="AX193" s="12" t="s">
        <v>72</v>
      </c>
      <c r="AY193" s="146" t="s">
        <v>126</v>
      </c>
    </row>
    <row r="194" spans="2:65" s="13" customFormat="1" ht="11.25">
      <c r="B194" s="152"/>
      <c r="D194" s="145" t="s">
        <v>152</v>
      </c>
      <c r="E194" s="153" t="s">
        <v>19</v>
      </c>
      <c r="F194" s="154" t="s">
        <v>163</v>
      </c>
      <c r="H194" s="153" t="s">
        <v>19</v>
      </c>
      <c r="I194" s="155"/>
      <c r="L194" s="152"/>
      <c r="M194" s="156"/>
      <c r="T194" s="157"/>
      <c r="AT194" s="153" t="s">
        <v>152</v>
      </c>
      <c r="AU194" s="153" t="s">
        <v>82</v>
      </c>
      <c r="AV194" s="13" t="s">
        <v>80</v>
      </c>
      <c r="AW194" s="13" t="s">
        <v>33</v>
      </c>
      <c r="AX194" s="13" t="s">
        <v>72</v>
      </c>
      <c r="AY194" s="153" t="s">
        <v>126</v>
      </c>
    </row>
    <row r="195" spans="2:65" s="12" customFormat="1" ht="11.25">
      <c r="B195" s="144"/>
      <c r="D195" s="145" t="s">
        <v>152</v>
      </c>
      <c r="E195" s="146" t="s">
        <v>19</v>
      </c>
      <c r="F195" s="147" t="s">
        <v>309</v>
      </c>
      <c r="H195" s="148">
        <v>0.9</v>
      </c>
      <c r="I195" s="149"/>
      <c r="L195" s="144"/>
      <c r="M195" s="150"/>
      <c r="T195" s="151"/>
      <c r="AT195" s="146" t="s">
        <v>152</v>
      </c>
      <c r="AU195" s="146" t="s">
        <v>82</v>
      </c>
      <c r="AV195" s="12" t="s">
        <v>82</v>
      </c>
      <c r="AW195" s="12" t="s">
        <v>33</v>
      </c>
      <c r="AX195" s="12" t="s">
        <v>72</v>
      </c>
      <c r="AY195" s="146" t="s">
        <v>126</v>
      </c>
    </row>
    <row r="196" spans="2:65" s="14" customFormat="1" ht="11.25">
      <c r="B196" s="158"/>
      <c r="D196" s="145" t="s">
        <v>152</v>
      </c>
      <c r="E196" s="159" t="s">
        <v>19</v>
      </c>
      <c r="F196" s="160" t="s">
        <v>167</v>
      </c>
      <c r="H196" s="161">
        <v>43.65</v>
      </c>
      <c r="I196" s="162"/>
      <c r="L196" s="158"/>
      <c r="M196" s="163"/>
      <c r="T196" s="164"/>
      <c r="AT196" s="159" t="s">
        <v>152</v>
      </c>
      <c r="AU196" s="159" t="s">
        <v>82</v>
      </c>
      <c r="AV196" s="14" t="s">
        <v>133</v>
      </c>
      <c r="AW196" s="14" t="s">
        <v>33</v>
      </c>
      <c r="AX196" s="14" t="s">
        <v>80</v>
      </c>
      <c r="AY196" s="159" t="s">
        <v>126</v>
      </c>
    </row>
    <row r="197" spans="2:65" s="11" customFormat="1" ht="22.9" customHeight="1">
      <c r="B197" s="115"/>
      <c r="D197" s="116" t="s">
        <v>71</v>
      </c>
      <c r="E197" s="125" t="s">
        <v>141</v>
      </c>
      <c r="F197" s="125" t="s">
        <v>310</v>
      </c>
      <c r="I197" s="118"/>
      <c r="J197" s="126">
        <f>BK197</f>
        <v>0</v>
      </c>
      <c r="L197" s="115"/>
      <c r="M197" s="120"/>
      <c r="P197" s="121">
        <f>SUM(P198:P208)</f>
        <v>0</v>
      </c>
      <c r="R197" s="121">
        <f>SUM(R198:R208)</f>
        <v>0.115</v>
      </c>
      <c r="T197" s="122">
        <f>SUM(T198:T208)</f>
        <v>0</v>
      </c>
      <c r="AR197" s="116" t="s">
        <v>80</v>
      </c>
      <c r="AT197" s="123" t="s">
        <v>71</v>
      </c>
      <c r="AU197" s="123" t="s">
        <v>80</v>
      </c>
      <c r="AY197" s="116" t="s">
        <v>126</v>
      </c>
      <c r="BK197" s="124">
        <f>SUM(BK198:BK208)</f>
        <v>0</v>
      </c>
    </row>
    <row r="198" spans="2:65" s="1" customFormat="1" ht="24.2" customHeight="1">
      <c r="B198" s="32"/>
      <c r="C198" s="127" t="s">
        <v>311</v>
      </c>
      <c r="D198" s="127" t="s">
        <v>128</v>
      </c>
      <c r="E198" s="128" t="s">
        <v>312</v>
      </c>
      <c r="F198" s="129" t="s">
        <v>313</v>
      </c>
      <c r="G198" s="130" t="s">
        <v>280</v>
      </c>
      <c r="H198" s="131">
        <v>142</v>
      </c>
      <c r="I198" s="132"/>
      <c r="J198" s="133">
        <f>ROUND(I198*H198,2)</f>
        <v>0</v>
      </c>
      <c r="K198" s="129" t="s">
        <v>132</v>
      </c>
      <c r="L198" s="32"/>
      <c r="M198" s="134" t="s">
        <v>19</v>
      </c>
      <c r="N198" s="135" t="s">
        <v>43</v>
      </c>
      <c r="P198" s="136">
        <f>O198*H198</f>
        <v>0</v>
      </c>
      <c r="Q198" s="136">
        <v>0</v>
      </c>
      <c r="R198" s="136">
        <f>Q198*H198</f>
        <v>0</v>
      </c>
      <c r="S198" s="136">
        <v>0</v>
      </c>
      <c r="T198" s="137">
        <f>S198*H198</f>
        <v>0</v>
      </c>
      <c r="AR198" s="138" t="s">
        <v>133</v>
      </c>
      <c r="AT198" s="138" t="s">
        <v>128</v>
      </c>
      <c r="AU198" s="138" t="s">
        <v>82</v>
      </c>
      <c r="AY198" s="17" t="s">
        <v>126</v>
      </c>
      <c r="BE198" s="139">
        <f>IF(N198="základní",J198,0)</f>
        <v>0</v>
      </c>
      <c r="BF198" s="139">
        <f>IF(N198="snížená",J198,0)</f>
        <v>0</v>
      </c>
      <c r="BG198" s="139">
        <f>IF(N198="zákl. přenesená",J198,0)</f>
        <v>0</v>
      </c>
      <c r="BH198" s="139">
        <f>IF(N198="sníž. přenesená",J198,0)</f>
        <v>0</v>
      </c>
      <c r="BI198" s="139">
        <f>IF(N198="nulová",J198,0)</f>
        <v>0</v>
      </c>
      <c r="BJ198" s="17" t="s">
        <v>80</v>
      </c>
      <c r="BK198" s="139">
        <f>ROUND(I198*H198,2)</f>
        <v>0</v>
      </c>
      <c r="BL198" s="17" t="s">
        <v>133</v>
      </c>
      <c r="BM198" s="138" t="s">
        <v>314</v>
      </c>
    </row>
    <row r="199" spans="2:65" s="1" customFormat="1" ht="11.25">
      <c r="B199" s="32"/>
      <c r="D199" s="140" t="s">
        <v>135</v>
      </c>
      <c r="F199" s="141" t="s">
        <v>315</v>
      </c>
      <c r="I199" s="142"/>
      <c r="L199" s="32"/>
      <c r="M199" s="143"/>
      <c r="T199" s="53"/>
      <c r="AT199" s="17" t="s">
        <v>135</v>
      </c>
      <c r="AU199" s="17" t="s">
        <v>82</v>
      </c>
    </row>
    <row r="200" spans="2:65" s="12" customFormat="1" ht="11.25">
      <c r="B200" s="144"/>
      <c r="D200" s="145" t="s">
        <v>152</v>
      </c>
      <c r="E200" s="146" t="s">
        <v>19</v>
      </c>
      <c r="F200" s="147" t="s">
        <v>316</v>
      </c>
      <c r="H200" s="148">
        <v>142</v>
      </c>
      <c r="I200" s="149"/>
      <c r="L200" s="144"/>
      <c r="M200" s="150"/>
      <c r="T200" s="151"/>
      <c r="AT200" s="146" t="s">
        <v>152</v>
      </c>
      <c r="AU200" s="146" t="s">
        <v>82</v>
      </c>
      <c r="AV200" s="12" t="s">
        <v>82</v>
      </c>
      <c r="AW200" s="12" t="s">
        <v>33</v>
      </c>
      <c r="AX200" s="12" t="s">
        <v>80</v>
      </c>
      <c r="AY200" s="146" t="s">
        <v>126</v>
      </c>
    </row>
    <row r="201" spans="2:65" s="1" customFormat="1" ht="24.2" customHeight="1">
      <c r="B201" s="32"/>
      <c r="C201" s="165" t="s">
        <v>317</v>
      </c>
      <c r="D201" s="165" t="s">
        <v>226</v>
      </c>
      <c r="E201" s="166" t="s">
        <v>318</v>
      </c>
      <c r="F201" s="167" t="s">
        <v>319</v>
      </c>
      <c r="G201" s="168" t="s">
        <v>320</v>
      </c>
      <c r="H201" s="169">
        <v>60</v>
      </c>
      <c r="I201" s="170"/>
      <c r="J201" s="171">
        <f t="shared" ref="J201:J208" si="0">ROUND(I201*H201,2)</f>
        <v>0</v>
      </c>
      <c r="K201" s="167" t="s">
        <v>19</v>
      </c>
      <c r="L201" s="172"/>
      <c r="M201" s="173" t="s">
        <v>19</v>
      </c>
      <c r="N201" s="174" t="s">
        <v>43</v>
      </c>
      <c r="P201" s="136">
        <f t="shared" ref="P201:P208" si="1">O201*H201</f>
        <v>0</v>
      </c>
      <c r="Q201" s="136">
        <v>0</v>
      </c>
      <c r="R201" s="136">
        <f t="shared" ref="R201:R208" si="2">Q201*H201</f>
        <v>0</v>
      </c>
      <c r="S201" s="136">
        <v>0</v>
      </c>
      <c r="T201" s="137">
        <f t="shared" ref="T201:T208" si="3">S201*H201</f>
        <v>0</v>
      </c>
      <c r="AR201" s="138" t="s">
        <v>317</v>
      </c>
      <c r="AT201" s="138" t="s">
        <v>226</v>
      </c>
      <c r="AU201" s="138" t="s">
        <v>82</v>
      </c>
      <c r="AY201" s="17" t="s">
        <v>126</v>
      </c>
      <c r="BE201" s="139">
        <f t="shared" ref="BE201:BE208" si="4">IF(N201="základní",J201,0)</f>
        <v>0</v>
      </c>
      <c r="BF201" s="139">
        <f t="shared" ref="BF201:BF208" si="5">IF(N201="snížená",J201,0)</f>
        <v>0</v>
      </c>
      <c r="BG201" s="139">
        <f t="shared" ref="BG201:BG208" si="6">IF(N201="zákl. přenesená",J201,0)</f>
        <v>0</v>
      </c>
      <c r="BH201" s="139">
        <f t="shared" ref="BH201:BH208" si="7">IF(N201="sníž. přenesená",J201,0)</f>
        <v>0</v>
      </c>
      <c r="BI201" s="139">
        <f t="shared" ref="BI201:BI208" si="8">IF(N201="nulová",J201,0)</f>
        <v>0</v>
      </c>
      <c r="BJ201" s="17" t="s">
        <v>80</v>
      </c>
      <c r="BK201" s="139">
        <f t="shared" ref="BK201:BK208" si="9">ROUND(I201*H201,2)</f>
        <v>0</v>
      </c>
      <c r="BL201" s="17" t="s">
        <v>225</v>
      </c>
      <c r="BM201" s="138" t="s">
        <v>321</v>
      </c>
    </row>
    <row r="202" spans="2:65" s="1" customFormat="1" ht="24.2" customHeight="1">
      <c r="B202" s="32"/>
      <c r="C202" s="165" t="s">
        <v>322</v>
      </c>
      <c r="D202" s="165" t="s">
        <v>226</v>
      </c>
      <c r="E202" s="166" t="s">
        <v>323</v>
      </c>
      <c r="F202" s="167" t="s">
        <v>324</v>
      </c>
      <c r="G202" s="168" t="s">
        <v>320</v>
      </c>
      <c r="H202" s="169">
        <v>60</v>
      </c>
      <c r="I202" s="170"/>
      <c r="J202" s="171">
        <f t="shared" si="0"/>
        <v>0</v>
      </c>
      <c r="K202" s="167" t="s">
        <v>19</v>
      </c>
      <c r="L202" s="172"/>
      <c r="M202" s="173" t="s">
        <v>19</v>
      </c>
      <c r="N202" s="174" t="s">
        <v>43</v>
      </c>
      <c r="P202" s="136">
        <f t="shared" si="1"/>
        <v>0</v>
      </c>
      <c r="Q202" s="136">
        <v>0</v>
      </c>
      <c r="R202" s="136">
        <f t="shared" si="2"/>
        <v>0</v>
      </c>
      <c r="S202" s="136">
        <v>0</v>
      </c>
      <c r="T202" s="137">
        <f t="shared" si="3"/>
        <v>0</v>
      </c>
      <c r="AR202" s="138" t="s">
        <v>317</v>
      </c>
      <c r="AT202" s="138" t="s">
        <v>226</v>
      </c>
      <c r="AU202" s="138" t="s">
        <v>82</v>
      </c>
      <c r="AY202" s="17" t="s">
        <v>126</v>
      </c>
      <c r="BE202" s="139">
        <f t="shared" si="4"/>
        <v>0</v>
      </c>
      <c r="BF202" s="139">
        <f t="shared" si="5"/>
        <v>0</v>
      </c>
      <c r="BG202" s="139">
        <f t="shared" si="6"/>
        <v>0</v>
      </c>
      <c r="BH202" s="139">
        <f t="shared" si="7"/>
        <v>0</v>
      </c>
      <c r="BI202" s="139">
        <f t="shared" si="8"/>
        <v>0</v>
      </c>
      <c r="BJ202" s="17" t="s">
        <v>80</v>
      </c>
      <c r="BK202" s="139">
        <f t="shared" si="9"/>
        <v>0</v>
      </c>
      <c r="BL202" s="17" t="s">
        <v>225</v>
      </c>
      <c r="BM202" s="138" t="s">
        <v>325</v>
      </c>
    </row>
    <row r="203" spans="2:65" s="1" customFormat="1" ht="16.5" customHeight="1">
      <c r="B203" s="32"/>
      <c r="C203" s="127" t="s">
        <v>326</v>
      </c>
      <c r="D203" s="127" t="s">
        <v>128</v>
      </c>
      <c r="E203" s="128" t="s">
        <v>327</v>
      </c>
      <c r="F203" s="129" t="s">
        <v>328</v>
      </c>
      <c r="G203" s="130" t="s">
        <v>329</v>
      </c>
      <c r="H203" s="131">
        <v>91.3</v>
      </c>
      <c r="I203" s="132"/>
      <c r="J203" s="133">
        <f t="shared" si="0"/>
        <v>0</v>
      </c>
      <c r="K203" s="129" t="s">
        <v>19</v>
      </c>
      <c r="L203" s="32"/>
      <c r="M203" s="134" t="s">
        <v>19</v>
      </c>
      <c r="N203" s="135" t="s">
        <v>43</v>
      </c>
      <c r="P203" s="136">
        <f t="shared" si="1"/>
        <v>0</v>
      </c>
      <c r="Q203" s="136">
        <v>0</v>
      </c>
      <c r="R203" s="136">
        <f t="shared" si="2"/>
        <v>0</v>
      </c>
      <c r="S203" s="136">
        <v>0</v>
      </c>
      <c r="T203" s="137">
        <f t="shared" si="3"/>
        <v>0</v>
      </c>
      <c r="AR203" s="138" t="s">
        <v>225</v>
      </c>
      <c r="AT203" s="138" t="s">
        <v>128</v>
      </c>
      <c r="AU203" s="138" t="s">
        <v>82</v>
      </c>
      <c r="AY203" s="17" t="s">
        <v>126</v>
      </c>
      <c r="BE203" s="139">
        <f t="shared" si="4"/>
        <v>0</v>
      </c>
      <c r="BF203" s="139">
        <f t="shared" si="5"/>
        <v>0</v>
      </c>
      <c r="BG203" s="139">
        <f t="shared" si="6"/>
        <v>0</v>
      </c>
      <c r="BH203" s="139">
        <f t="shared" si="7"/>
        <v>0</v>
      </c>
      <c r="BI203" s="139">
        <f t="shared" si="8"/>
        <v>0</v>
      </c>
      <c r="BJ203" s="17" t="s">
        <v>80</v>
      </c>
      <c r="BK203" s="139">
        <f t="shared" si="9"/>
        <v>0</v>
      </c>
      <c r="BL203" s="17" t="s">
        <v>225</v>
      </c>
      <c r="BM203" s="138" t="s">
        <v>330</v>
      </c>
    </row>
    <row r="204" spans="2:65" s="1" customFormat="1" ht="16.5" customHeight="1">
      <c r="B204" s="32"/>
      <c r="C204" s="127" t="s">
        <v>331</v>
      </c>
      <c r="D204" s="127" t="s">
        <v>128</v>
      </c>
      <c r="E204" s="128" t="s">
        <v>332</v>
      </c>
      <c r="F204" s="129" t="s">
        <v>333</v>
      </c>
      <c r="G204" s="130" t="s">
        <v>131</v>
      </c>
      <c r="H204" s="131">
        <v>115</v>
      </c>
      <c r="I204" s="132"/>
      <c r="J204" s="133">
        <f t="shared" si="0"/>
        <v>0</v>
      </c>
      <c r="K204" s="129" t="s">
        <v>19</v>
      </c>
      <c r="L204" s="32"/>
      <c r="M204" s="134" t="s">
        <v>19</v>
      </c>
      <c r="N204" s="135" t="s">
        <v>43</v>
      </c>
      <c r="P204" s="136">
        <f t="shared" si="1"/>
        <v>0</v>
      </c>
      <c r="Q204" s="136">
        <v>1E-3</v>
      </c>
      <c r="R204" s="136">
        <f t="shared" si="2"/>
        <v>0.115</v>
      </c>
      <c r="S204" s="136">
        <v>0</v>
      </c>
      <c r="T204" s="137">
        <f t="shared" si="3"/>
        <v>0</v>
      </c>
      <c r="AR204" s="138" t="s">
        <v>133</v>
      </c>
      <c r="AT204" s="138" t="s">
        <v>128</v>
      </c>
      <c r="AU204" s="138" t="s">
        <v>82</v>
      </c>
      <c r="AY204" s="17" t="s">
        <v>126</v>
      </c>
      <c r="BE204" s="139">
        <f t="shared" si="4"/>
        <v>0</v>
      </c>
      <c r="BF204" s="139">
        <f t="shared" si="5"/>
        <v>0</v>
      </c>
      <c r="BG204" s="139">
        <f t="shared" si="6"/>
        <v>0</v>
      </c>
      <c r="BH204" s="139">
        <f t="shared" si="7"/>
        <v>0</v>
      </c>
      <c r="BI204" s="139">
        <f t="shared" si="8"/>
        <v>0</v>
      </c>
      <c r="BJ204" s="17" t="s">
        <v>80</v>
      </c>
      <c r="BK204" s="139">
        <f t="shared" si="9"/>
        <v>0</v>
      </c>
      <c r="BL204" s="17" t="s">
        <v>133</v>
      </c>
      <c r="BM204" s="138" t="s">
        <v>334</v>
      </c>
    </row>
    <row r="205" spans="2:65" s="1" customFormat="1" ht="24.2" customHeight="1">
      <c r="B205" s="32"/>
      <c r="C205" s="165" t="s">
        <v>335</v>
      </c>
      <c r="D205" s="165" t="s">
        <v>226</v>
      </c>
      <c r="E205" s="166" t="s">
        <v>336</v>
      </c>
      <c r="F205" s="167" t="s">
        <v>337</v>
      </c>
      <c r="G205" s="168" t="s">
        <v>320</v>
      </c>
      <c r="H205" s="169">
        <v>111</v>
      </c>
      <c r="I205" s="170"/>
      <c r="J205" s="171">
        <f t="shared" si="0"/>
        <v>0</v>
      </c>
      <c r="K205" s="167" t="s">
        <v>19</v>
      </c>
      <c r="L205" s="172"/>
      <c r="M205" s="173" t="s">
        <v>19</v>
      </c>
      <c r="N205" s="174" t="s">
        <v>43</v>
      </c>
      <c r="P205" s="136">
        <f t="shared" si="1"/>
        <v>0</v>
      </c>
      <c r="Q205" s="136">
        <v>0</v>
      </c>
      <c r="R205" s="136">
        <f t="shared" si="2"/>
        <v>0</v>
      </c>
      <c r="S205" s="136">
        <v>0</v>
      </c>
      <c r="T205" s="137">
        <f t="shared" si="3"/>
        <v>0</v>
      </c>
      <c r="AR205" s="138" t="s">
        <v>317</v>
      </c>
      <c r="AT205" s="138" t="s">
        <v>226</v>
      </c>
      <c r="AU205" s="138" t="s">
        <v>82</v>
      </c>
      <c r="AY205" s="17" t="s">
        <v>126</v>
      </c>
      <c r="BE205" s="139">
        <f t="shared" si="4"/>
        <v>0</v>
      </c>
      <c r="BF205" s="139">
        <f t="shared" si="5"/>
        <v>0</v>
      </c>
      <c r="BG205" s="139">
        <f t="shared" si="6"/>
        <v>0</v>
      </c>
      <c r="BH205" s="139">
        <f t="shared" si="7"/>
        <v>0</v>
      </c>
      <c r="BI205" s="139">
        <f t="shared" si="8"/>
        <v>0</v>
      </c>
      <c r="BJ205" s="17" t="s">
        <v>80</v>
      </c>
      <c r="BK205" s="139">
        <f t="shared" si="9"/>
        <v>0</v>
      </c>
      <c r="BL205" s="17" t="s">
        <v>225</v>
      </c>
      <c r="BM205" s="138" t="s">
        <v>338</v>
      </c>
    </row>
    <row r="206" spans="2:65" s="1" customFormat="1" ht="24.2" customHeight="1">
      <c r="B206" s="32"/>
      <c r="C206" s="165" t="s">
        <v>339</v>
      </c>
      <c r="D206" s="165" t="s">
        <v>226</v>
      </c>
      <c r="E206" s="166" t="s">
        <v>340</v>
      </c>
      <c r="F206" s="167" t="s">
        <v>341</v>
      </c>
      <c r="G206" s="168" t="s">
        <v>320</v>
      </c>
      <c r="H206" s="169">
        <v>4</v>
      </c>
      <c r="I206" s="170"/>
      <c r="J206" s="171">
        <f t="shared" si="0"/>
        <v>0</v>
      </c>
      <c r="K206" s="167" t="s">
        <v>19</v>
      </c>
      <c r="L206" s="172"/>
      <c r="M206" s="173" t="s">
        <v>19</v>
      </c>
      <c r="N206" s="174" t="s">
        <v>43</v>
      </c>
      <c r="P206" s="136">
        <f t="shared" si="1"/>
        <v>0</v>
      </c>
      <c r="Q206" s="136">
        <v>0</v>
      </c>
      <c r="R206" s="136">
        <f t="shared" si="2"/>
        <v>0</v>
      </c>
      <c r="S206" s="136">
        <v>0</v>
      </c>
      <c r="T206" s="137">
        <f t="shared" si="3"/>
        <v>0</v>
      </c>
      <c r="AR206" s="138" t="s">
        <v>317</v>
      </c>
      <c r="AT206" s="138" t="s">
        <v>226</v>
      </c>
      <c r="AU206" s="138" t="s">
        <v>82</v>
      </c>
      <c r="AY206" s="17" t="s">
        <v>126</v>
      </c>
      <c r="BE206" s="139">
        <f t="shared" si="4"/>
        <v>0</v>
      </c>
      <c r="BF206" s="139">
        <f t="shared" si="5"/>
        <v>0</v>
      </c>
      <c r="BG206" s="139">
        <f t="shared" si="6"/>
        <v>0</v>
      </c>
      <c r="BH206" s="139">
        <f t="shared" si="7"/>
        <v>0</v>
      </c>
      <c r="BI206" s="139">
        <f t="shared" si="8"/>
        <v>0</v>
      </c>
      <c r="BJ206" s="17" t="s">
        <v>80</v>
      </c>
      <c r="BK206" s="139">
        <f t="shared" si="9"/>
        <v>0</v>
      </c>
      <c r="BL206" s="17" t="s">
        <v>225</v>
      </c>
      <c r="BM206" s="138" t="s">
        <v>342</v>
      </c>
    </row>
    <row r="207" spans="2:65" s="1" customFormat="1" ht="16.5" customHeight="1">
      <c r="B207" s="32"/>
      <c r="C207" s="127" t="s">
        <v>343</v>
      </c>
      <c r="D207" s="127" t="s">
        <v>128</v>
      </c>
      <c r="E207" s="128" t="s">
        <v>344</v>
      </c>
      <c r="F207" s="129" t="s">
        <v>345</v>
      </c>
      <c r="G207" s="130" t="s">
        <v>320</v>
      </c>
      <c r="H207" s="131">
        <v>1</v>
      </c>
      <c r="I207" s="132"/>
      <c r="J207" s="133">
        <f t="shared" si="0"/>
        <v>0</v>
      </c>
      <c r="K207" s="129" t="s">
        <v>19</v>
      </c>
      <c r="L207" s="32"/>
      <c r="M207" s="134" t="s">
        <v>19</v>
      </c>
      <c r="N207" s="135" t="s">
        <v>43</v>
      </c>
      <c r="P207" s="136">
        <f t="shared" si="1"/>
        <v>0</v>
      </c>
      <c r="Q207" s="136">
        <v>0</v>
      </c>
      <c r="R207" s="136">
        <f t="shared" si="2"/>
        <v>0</v>
      </c>
      <c r="S207" s="136">
        <v>0</v>
      </c>
      <c r="T207" s="137">
        <f t="shared" si="3"/>
        <v>0</v>
      </c>
      <c r="AR207" s="138" t="s">
        <v>225</v>
      </c>
      <c r="AT207" s="138" t="s">
        <v>128</v>
      </c>
      <c r="AU207" s="138" t="s">
        <v>82</v>
      </c>
      <c r="AY207" s="17" t="s">
        <v>126</v>
      </c>
      <c r="BE207" s="139">
        <f t="shared" si="4"/>
        <v>0</v>
      </c>
      <c r="BF207" s="139">
        <f t="shared" si="5"/>
        <v>0</v>
      </c>
      <c r="BG207" s="139">
        <f t="shared" si="6"/>
        <v>0</v>
      </c>
      <c r="BH207" s="139">
        <f t="shared" si="7"/>
        <v>0</v>
      </c>
      <c r="BI207" s="139">
        <f t="shared" si="8"/>
        <v>0</v>
      </c>
      <c r="BJ207" s="17" t="s">
        <v>80</v>
      </c>
      <c r="BK207" s="139">
        <f t="shared" si="9"/>
        <v>0</v>
      </c>
      <c r="BL207" s="17" t="s">
        <v>225</v>
      </c>
      <c r="BM207" s="138" t="s">
        <v>346</v>
      </c>
    </row>
    <row r="208" spans="2:65" s="1" customFormat="1" ht="16.5" customHeight="1">
      <c r="B208" s="32"/>
      <c r="C208" s="127" t="s">
        <v>347</v>
      </c>
      <c r="D208" s="127" t="s">
        <v>128</v>
      </c>
      <c r="E208" s="128" t="s">
        <v>348</v>
      </c>
      <c r="F208" s="129" t="s">
        <v>349</v>
      </c>
      <c r="G208" s="130" t="s">
        <v>320</v>
      </c>
      <c r="H208" s="131">
        <v>1</v>
      </c>
      <c r="I208" s="132"/>
      <c r="J208" s="133">
        <f t="shared" si="0"/>
        <v>0</v>
      </c>
      <c r="K208" s="129" t="s">
        <v>19</v>
      </c>
      <c r="L208" s="32"/>
      <c r="M208" s="134" t="s">
        <v>19</v>
      </c>
      <c r="N208" s="135" t="s">
        <v>43</v>
      </c>
      <c r="P208" s="136">
        <f t="shared" si="1"/>
        <v>0</v>
      </c>
      <c r="Q208" s="136">
        <v>0</v>
      </c>
      <c r="R208" s="136">
        <f t="shared" si="2"/>
        <v>0</v>
      </c>
      <c r="S208" s="136">
        <v>0</v>
      </c>
      <c r="T208" s="137">
        <f t="shared" si="3"/>
        <v>0</v>
      </c>
      <c r="AR208" s="138" t="s">
        <v>225</v>
      </c>
      <c r="AT208" s="138" t="s">
        <v>128</v>
      </c>
      <c r="AU208" s="138" t="s">
        <v>82</v>
      </c>
      <c r="AY208" s="17" t="s">
        <v>126</v>
      </c>
      <c r="BE208" s="139">
        <f t="shared" si="4"/>
        <v>0</v>
      </c>
      <c r="BF208" s="139">
        <f t="shared" si="5"/>
        <v>0</v>
      </c>
      <c r="BG208" s="139">
        <f t="shared" si="6"/>
        <v>0</v>
      </c>
      <c r="BH208" s="139">
        <f t="shared" si="7"/>
        <v>0</v>
      </c>
      <c r="BI208" s="139">
        <f t="shared" si="8"/>
        <v>0</v>
      </c>
      <c r="BJ208" s="17" t="s">
        <v>80</v>
      </c>
      <c r="BK208" s="139">
        <f t="shared" si="9"/>
        <v>0</v>
      </c>
      <c r="BL208" s="17" t="s">
        <v>225</v>
      </c>
      <c r="BM208" s="138" t="s">
        <v>350</v>
      </c>
    </row>
    <row r="209" spans="2:65" s="11" customFormat="1" ht="22.9" customHeight="1">
      <c r="B209" s="115"/>
      <c r="D209" s="116" t="s">
        <v>71</v>
      </c>
      <c r="E209" s="125" t="s">
        <v>154</v>
      </c>
      <c r="F209" s="125" t="s">
        <v>351</v>
      </c>
      <c r="I209" s="118"/>
      <c r="J209" s="126">
        <f>BK209</f>
        <v>0</v>
      </c>
      <c r="L209" s="115"/>
      <c r="M209" s="120"/>
      <c r="P209" s="121">
        <f>SUM(P210:P268)</f>
        <v>0</v>
      </c>
      <c r="R209" s="121">
        <f>SUM(R210:R268)</f>
        <v>18.014400000000002</v>
      </c>
      <c r="T209" s="122">
        <f>SUM(T210:T268)</f>
        <v>0</v>
      </c>
      <c r="AR209" s="116" t="s">
        <v>80</v>
      </c>
      <c r="AT209" s="123" t="s">
        <v>71</v>
      </c>
      <c r="AU209" s="123" t="s">
        <v>80</v>
      </c>
      <c r="AY209" s="116" t="s">
        <v>126</v>
      </c>
      <c r="BK209" s="124">
        <f>SUM(BK210:BK268)</f>
        <v>0</v>
      </c>
    </row>
    <row r="210" spans="2:65" s="1" customFormat="1" ht="24.2" customHeight="1">
      <c r="B210" s="32"/>
      <c r="C210" s="127" t="s">
        <v>352</v>
      </c>
      <c r="D210" s="127" t="s">
        <v>128</v>
      </c>
      <c r="E210" s="128" t="s">
        <v>353</v>
      </c>
      <c r="F210" s="129" t="s">
        <v>354</v>
      </c>
      <c r="G210" s="130" t="s">
        <v>144</v>
      </c>
      <c r="H210" s="131">
        <v>2272</v>
      </c>
      <c r="I210" s="132"/>
      <c r="J210" s="133">
        <f>ROUND(I210*H210,2)</f>
        <v>0</v>
      </c>
      <c r="K210" s="129" t="s">
        <v>19</v>
      </c>
      <c r="L210" s="32"/>
      <c r="M210" s="134" t="s">
        <v>19</v>
      </c>
      <c r="N210" s="135" t="s">
        <v>43</v>
      </c>
      <c r="P210" s="136">
        <f>O210*H210</f>
        <v>0</v>
      </c>
      <c r="Q210" s="136">
        <v>0</v>
      </c>
      <c r="R210" s="136">
        <f>Q210*H210</f>
        <v>0</v>
      </c>
      <c r="S210" s="136">
        <v>0</v>
      </c>
      <c r="T210" s="137">
        <f>S210*H210</f>
        <v>0</v>
      </c>
      <c r="AR210" s="138" t="s">
        <v>133</v>
      </c>
      <c r="AT210" s="138" t="s">
        <v>128</v>
      </c>
      <c r="AU210" s="138" t="s">
        <v>82</v>
      </c>
      <c r="AY210" s="17" t="s">
        <v>126</v>
      </c>
      <c r="BE210" s="139">
        <f>IF(N210="základní",J210,0)</f>
        <v>0</v>
      </c>
      <c r="BF210" s="139">
        <f>IF(N210="snížená",J210,0)</f>
        <v>0</v>
      </c>
      <c r="BG210" s="139">
        <f>IF(N210="zákl. přenesená",J210,0)</f>
        <v>0</v>
      </c>
      <c r="BH210" s="139">
        <f>IF(N210="sníž. přenesená",J210,0)</f>
        <v>0</v>
      </c>
      <c r="BI210" s="139">
        <f>IF(N210="nulová",J210,0)</f>
        <v>0</v>
      </c>
      <c r="BJ210" s="17" t="s">
        <v>80</v>
      </c>
      <c r="BK210" s="139">
        <f>ROUND(I210*H210,2)</f>
        <v>0</v>
      </c>
      <c r="BL210" s="17" t="s">
        <v>133</v>
      </c>
      <c r="BM210" s="138" t="s">
        <v>355</v>
      </c>
    </row>
    <row r="211" spans="2:65" s="13" customFormat="1" ht="11.25">
      <c r="B211" s="152"/>
      <c r="D211" s="145" t="s">
        <v>152</v>
      </c>
      <c r="E211" s="153" t="s">
        <v>19</v>
      </c>
      <c r="F211" s="154" t="s">
        <v>248</v>
      </c>
      <c r="H211" s="153" t="s">
        <v>19</v>
      </c>
      <c r="I211" s="155"/>
      <c r="L211" s="152"/>
      <c r="M211" s="156"/>
      <c r="T211" s="157"/>
      <c r="AT211" s="153" t="s">
        <v>152</v>
      </c>
      <c r="AU211" s="153" t="s">
        <v>82</v>
      </c>
      <c r="AV211" s="13" t="s">
        <v>80</v>
      </c>
      <c r="AW211" s="13" t="s">
        <v>33</v>
      </c>
      <c r="AX211" s="13" t="s">
        <v>72</v>
      </c>
      <c r="AY211" s="153" t="s">
        <v>126</v>
      </c>
    </row>
    <row r="212" spans="2:65" s="12" customFormat="1" ht="11.25">
      <c r="B212" s="144"/>
      <c r="D212" s="145" t="s">
        <v>152</v>
      </c>
      <c r="E212" s="146" t="s">
        <v>19</v>
      </c>
      <c r="F212" s="147" t="s">
        <v>249</v>
      </c>
      <c r="H212" s="148">
        <v>1211</v>
      </c>
      <c r="I212" s="149"/>
      <c r="L212" s="144"/>
      <c r="M212" s="150"/>
      <c r="T212" s="151"/>
      <c r="AT212" s="146" t="s">
        <v>152</v>
      </c>
      <c r="AU212" s="146" t="s">
        <v>82</v>
      </c>
      <c r="AV212" s="12" t="s">
        <v>82</v>
      </c>
      <c r="AW212" s="12" t="s">
        <v>33</v>
      </c>
      <c r="AX212" s="12" t="s">
        <v>72</v>
      </c>
      <c r="AY212" s="146" t="s">
        <v>126</v>
      </c>
    </row>
    <row r="213" spans="2:65" s="13" customFormat="1" ht="11.25">
      <c r="B213" s="152"/>
      <c r="D213" s="145" t="s">
        <v>152</v>
      </c>
      <c r="E213" s="153" t="s">
        <v>19</v>
      </c>
      <c r="F213" s="154" t="s">
        <v>250</v>
      </c>
      <c r="H213" s="153" t="s">
        <v>19</v>
      </c>
      <c r="I213" s="155"/>
      <c r="L213" s="152"/>
      <c r="M213" s="156"/>
      <c r="T213" s="157"/>
      <c r="AT213" s="153" t="s">
        <v>152</v>
      </c>
      <c r="AU213" s="153" t="s">
        <v>82</v>
      </c>
      <c r="AV213" s="13" t="s">
        <v>80</v>
      </c>
      <c r="AW213" s="13" t="s">
        <v>33</v>
      </c>
      <c r="AX213" s="13" t="s">
        <v>72</v>
      </c>
      <c r="AY213" s="153" t="s">
        <v>126</v>
      </c>
    </row>
    <row r="214" spans="2:65" s="12" customFormat="1" ht="11.25">
      <c r="B214" s="144"/>
      <c r="D214" s="145" t="s">
        <v>152</v>
      </c>
      <c r="E214" s="146" t="s">
        <v>19</v>
      </c>
      <c r="F214" s="147" t="s">
        <v>251</v>
      </c>
      <c r="H214" s="148">
        <v>1061</v>
      </c>
      <c r="I214" s="149"/>
      <c r="L214" s="144"/>
      <c r="M214" s="150"/>
      <c r="T214" s="151"/>
      <c r="AT214" s="146" t="s">
        <v>152</v>
      </c>
      <c r="AU214" s="146" t="s">
        <v>82</v>
      </c>
      <c r="AV214" s="12" t="s">
        <v>82</v>
      </c>
      <c r="AW214" s="12" t="s">
        <v>33</v>
      </c>
      <c r="AX214" s="12" t="s">
        <v>72</v>
      </c>
      <c r="AY214" s="146" t="s">
        <v>126</v>
      </c>
    </row>
    <row r="215" spans="2:65" s="14" customFormat="1" ht="11.25">
      <c r="B215" s="158"/>
      <c r="D215" s="145" t="s">
        <v>152</v>
      </c>
      <c r="E215" s="159" t="s">
        <v>19</v>
      </c>
      <c r="F215" s="160" t="s">
        <v>167</v>
      </c>
      <c r="H215" s="161">
        <v>2272</v>
      </c>
      <c r="I215" s="162"/>
      <c r="L215" s="158"/>
      <c r="M215" s="163"/>
      <c r="T215" s="164"/>
      <c r="AT215" s="159" t="s">
        <v>152</v>
      </c>
      <c r="AU215" s="159" t="s">
        <v>82</v>
      </c>
      <c r="AV215" s="14" t="s">
        <v>133</v>
      </c>
      <c r="AW215" s="14" t="s">
        <v>33</v>
      </c>
      <c r="AX215" s="14" t="s">
        <v>80</v>
      </c>
      <c r="AY215" s="159" t="s">
        <v>126</v>
      </c>
    </row>
    <row r="216" spans="2:65" s="1" customFormat="1" ht="24.2" customHeight="1">
      <c r="B216" s="32"/>
      <c r="C216" s="127" t="s">
        <v>356</v>
      </c>
      <c r="D216" s="127" t="s">
        <v>128</v>
      </c>
      <c r="E216" s="128" t="s">
        <v>357</v>
      </c>
      <c r="F216" s="129" t="s">
        <v>358</v>
      </c>
      <c r="G216" s="130" t="s">
        <v>144</v>
      </c>
      <c r="H216" s="131">
        <v>80</v>
      </c>
      <c r="I216" s="132"/>
      <c r="J216" s="133">
        <f>ROUND(I216*H216,2)</f>
        <v>0</v>
      </c>
      <c r="K216" s="129" t="s">
        <v>132</v>
      </c>
      <c r="L216" s="32"/>
      <c r="M216" s="134" t="s">
        <v>19</v>
      </c>
      <c r="N216" s="135" t="s">
        <v>43</v>
      </c>
      <c r="P216" s="136">
        <f>O216*H216</f>
        <v>0</v>
      </c>
      <c r="Q216" s="136">
        <v>0</v>
      </c>
      <c r="R216" s="136">
        <f>Q216*H216</f>
        <v>0</v>
      </c>
      <c r="S216" s="136">
        <v>0</v>
      </c>
      <c r="T216" s="137">
        <f>S216*H216</f>
        <v>0</v>
      </c>
      <c r="AR216" s="138" t="s">
        <v>133</v>
      </c>
      <c r="AT216" s="138" t="s">
        <v>128</v>
      </c>
      <c r="AU216" s="138" t="s">
        <v>82</v>
      </c>
      <c r="AY216" s="17" t="s">
        <v>126</v>
      </c>
      <c r="BE216" s="139">
        <f>IF(N216="základní",J216,0)</f>
        <v>0</v>
      </c>
      <c r="BF216" s="139">
        <f>IF(N216="snížená",J216,0)</f>
        <v>0</v>
      </c>
      <c r="BG216" s="139">
        <f>IF(N216="zákl. přenesená",J216,0)</f>
        <v>0</v>
      </c>
      <c r="BH216" s="139">
        <f>IF(N216="sníž. přenesená",J216,0)</f>
        <v>0</v>
      </c>
      <c r="BI216" s="139">
        <f>IF(N216="nulová",J216,0)</f>
        <v>0</v>
      </c>
      <c r="BJ216" s="17" t="s">
        <v>80</v>
      </c>
      <c r="BK216" s="139">
        <f>ROUND(I216*H216,2)</f>
        <v>0</v>
      </c>
      <c r="BL216" s="17" t="s">
        <v>133</v>
      </c>
      <c r="BM216" s="138" t="s">
        <v>359</v>
      </c>
    </row>
    <row r="217" spans="2:65" s="1" customFormat="1" ht="11.25">
      <c r="B217" s="32"/>
      <c r="D217" s="140" t="s">
        <v>135</v>
      </c>
      <c r="F217" s="141" t="s">
        <v>360</v>
      </c>
      <c r="I217" s="142"/>
      <c r="L217" s="32"/>
      <c r="M217" s="143"/>
      <c r="T217" s="53"/>
      <c r="AT217" s="17" t="s">
        <v>135</v>
      </c>
      <c r="AU217" s="17" t="s">
        <v>82</v>
      </c>
    </row>
    <row r="218" spans="2:65" s="13" customFormat="1" ht="11.25">
      <c r="B218" s="152"/>
      <c r="D218" s="145" t="s">
        <v>152</v>
      </c>
      <c r="E218" s="153" t="s">
        <v>19</v>
      </c>
      <c r="F218" s="154" t="s">
        <v>252</v>
      </c>
      <c r="H218" s="153" t="s">
        <v>19</v>
      </c>
      <c r="I218" s="155"/>
      <c r="L218" s="152"/>
      <c r="M218" s="156"/>
      <c r="T218" s="157"/>
      <c r="AT218" s="153" t="s">
        <v>152</v>
      </c>
      <c r="AU218" s="153" t="s">
        <v>82</v>
      </c>
      <c r="AV218" s="13" t="s">
        <v>80</v>
      </c>
      <c r="AW218" s="13" t="s">
        <v>33</v>
      </c>
      <c r="AX218" s="13" t="s">
        <v>72</v>
      </c>
      <c r="AY218" s="153" t="s">
        <v>126</v>
      </c>
    </row>
    <row r="219" spans="2:65" s="12" customFormat="1" ht="11.25">
      <c r="B219" s="144"/>
      <c r="D219" s="145" t="s">
        <v>152</v>
      </c>
      <c r="E219" s="146" t="s">
        <v>19</v>
      </c>
      <c r="F219" s="147" t="s">
        <v>253</v>
      </c>
      <c r="H219" s="148">
        <v>80</v>
      </c>
      <c r="I219" s="149"/>
      <c r="L219" s="144"/>
      <c r="M219" s="150"/>
      <c r="T219" s="151"/>
      <c r="AT219" s="146" t="s">
        <v>152</v>
      </c>
      <c r="AU219" s="146" t="s">
        <v>82</v>
      </c>
      <c r="AV219" s="12" t="s">
        <v>82</v>
      </c>
      <c r="AW219" s="12" t="s">
        <v>33</v>
      </c>
      <c r="AX219" s="12" t="s">
        <v>80</v>
      </c>
      <c r="AY219" s="146" t="s">
        <v>126</v>
      </c>
    </row>
    <row r="220" spans="2:65" s="1" customFormat="1" ht="24.2" customHeight="1">
      <c r="B220" s="32"/>
      <c r="C220" s="127" t="s">
        <v>361</v>
      </c>
      <c r="D220" s="127" t="s">
        <v>128</v>
      </c>
      <c r="E220" s="128" t="s">
        <v>362</v>
      </c>
      <c r="F220" s="129" t="s">
        <v>363</v>
      </c>
      <c r="G220" s="130" t="s">
        <v>144</v>
      </c>
      <c r="H220" s="131">
        <v>2352</v>
      </c>
      <c r="I220" s="132"/>
      <c r="J220" s="133">
        <f>ROUND(I220*H220,2)</f>
        <v>0</v>
      </c>
      <c r="K220" s="129" t="s">
        <v>132</v>
      </c>
      <c r="L220" s="32"/>
      <c r="M220" s="134" t="s">
        <v>19</v>
      </c>
      <c r="N220" s="135" t="s">
        <v>43</v>
      </c>
      <c r="P220" s="136">
        <f>O220*H220</f>
        <v>0</v>
      </c>
      <c r="Q220" s="136">
        <v>0</v>
      </c>
      <c r="R220" s="136">
        <f>Q220*H220</f>
        <v>0</v>
      </c>
      <c r="S220" s="136">
        <v>0</v>
      </c>
      <c r="T220" s="137">
        <f>S220*H220</f>
        <v>0</v>
      </c>
      <c r="AR220" s="138" t="s">
        <v>133</v>
      </c>
      <c r="AT220" s="138" t="s">
        <v>128</v>
      </c>
      <c r="AU220" s="138" t="s">
        <v>82</v>
      </c>
      <c r="AY220" s="17" t="s">
        <v>126</v>
      </c>
      <c r="BE220" s="139">
        <f>IF(N220="základní",J220,0)</f>
        <v>0</v>
      </c>
      <c r="BF220" s="139">
        <f>IF(N220="snížená",J220,0)</f>
        <v>0</v>
      </c>
      <c r="BG220" s="139">
        <f>IF(N220="zákl. přenesená",J220,0)</f>
        <v>0</v>
      </c>
      <c r="BH220" s="139">
        <f>IF(N220="sníž. přenesená",J220,0)</f>
        <v>0</v>
      </c>
      <c r="BI220" s="139">
        <f>IF(N220="nulová",J220,0)</f>
        <v>0</v>
      </c>
      <c r="BJ220" s="17" t="s">
        <v>80</v>
      </c>
      <c r="BK220" s="139">
        <f>ROUND(I220*H220,2)</f>
        <v>0</v>
      </c>
      <c r="BL220" s="17" t="s">
        <v>133</v>
      </c>
      <c r="BM220" s="138" t="s">
        <v>364</v>
      </c>
    </row>
    <row r="221" spans="2:65" s="1" customFormat="1" ht="11.25">
      <c r="B221" s="32"/>
      <c r="D221" s="140" t="s">
        <v>135</v>
      </c>
      <c r="F221" s="141" t="s">
        <v>365</v>
      </c>
      <c r="I221" s="142"/>
      <c r="L221" s="32"/>
      <c r="M221" s="143"/>
      <c r="T221" s="53"/>
      <c r="AT221" s="17" t="s">
        <v>135</v>
      </c>
      <c r="AU221" s="17" t="s">
        <v>82</v>
      </c>
    </row>
    <row r="222" spans="2:65" s="13" customFormat="1" ht="11.25">
      <c r="B222" s="152"/>
      <c r="D222" s="145" t="s">
        <v>152</v>
      </c>
      <c r="E222" s="153" t="s">
        <v>19</v>
      </c>
      <c r="F222" s="154" t="s">
        <v>248</v>
      </c>
      <c r="H222" s="153" t="s">
        <v>19</v>
      </c>
      <c r="I222" s="155"/>
      <c r="L222" s="152"/>
      <c r="M222" s="156"/>
      <c r="T222" s="157"/>
      <c r="AT222" s="153" t="s">
        <v>152</v>
      </c>
      <c r="AU222" s="153" t="s">
        <v>82</v>
      </c>
      <c r="AV222" s="13" t="s">
        <v>80</v>
      </c>
      <c r="AW222" s="13" t="s">
        <v>33</v>
      </c>
      <c r="AX222" s="13" t="s">
        <v>72</v>
      </c>
      <c r="AY222" s="153" t="s">
        <v>126</v>
      </c>
    </row>
    <row r="223" spans="2:65" s="12" customFormat="1" ht="11.25">
      <c r="B223" s="144"/>
      <c r="D223" s="145" t="s">
        <v>152</v>
      </c>
      <c r="E223" s="146" t="s">
        <v>19</v>
      </c>
      <c r="F223" s="147" t="s">
        <v>249</v>
      </c>
      <c r="H223" s="148">
        <v>1211</v>
      </c>
      <c r="I223" s="149"/>
      <c r="L223" s="144"/>
      <c r="M223" s="150"/>
      <c r="T223" s="151"/>
      <c r="AT223" s="146" t="s">
        <v>152</v>
      </c>
      <c r="AU223" s="146" t="s">
        <v>82</v>
      </c>
      <c r="AV223" s="12" t="s">
        <v>82</v>
      </c>
      <c r="AW223" s="12" t="s">
        <v>33</v>
      </c>
      <c r="AX223" s="12" t="s">
        <v>72</v>
      </c>
      <c r="AY223" s="146" t="s">
        <v>126</v>
      </c>
    </row>
    <row r="224" spans="2:65" s="13" customFormat="1" ht="11.25">
      <c r="B224" s="152"/>
      <c r="D224" s="145" t="s">
        <v>152</v>
      </c>
      <c r="E224" s="153" t="s">
        <v>19</v>
      </c>
      <c r="F224" s="154" t="s">
        <v>252</v>
      </c>
      <c r="H224" s="153" t="s">
        <v>19</v>
      </c>
      <c r="I224" s="155"/>
      <c r="L224" s="152"/>
      <c r="M224" s="156"/>
      <c r="T224" s="157"/>
      <c r="AT224" s="153" t="s">
        <v>152</v>
      </c>
      <c r="AU224" s="153" t="s">
        <v>82</v>
      </c>
      <c r="AV224" s="13" t="s">
        <v>80</v>
      </c>
      <c r="AW224" s="13" t="s">
        <v>33</v>
      </c>
      <c r="AX224" s="13" t="s">
        <v>72</v>
      </c>
      <c r="AY224" s="153" t="s">
        <v>126</v>
      </c>
    </row>
    <row r="225" spans="2:65" s="12" customFormat="1" ht="11.25">
      <c r="B225" s="144"/>
      <c r="D225" s="145" t="s">
        <v>152</v>
      </c>
      <c r="E225" s="146" t="s">
        <v>19</v>
      </c>
      <c r="F225" s="147" t="s">
        <v>253</v>
      </c>
      <c r="H225" s="148">
        <v>80</v>
      </c>
      <c r="I225" s="149"/>
      <c r="L225" s="144"/>
      <c r="M225" s="150"/>
      <c r="T225" s="151"/>
      <c r="AT225" s="146" t="s">
        <v>152</v>
      </c>
      <c r="AU225" s="146" t="s">
        <v>82</v>
      </c>
      <c r="AV225" s="12" t="s">
        <v>82</v>
      </c>
      <c r="AW225" s="12" t="s">
        <v>33</v>
      </c>
      <c r="AX225" s="12" t="s">
        <v>72</v>
      </c>
      <c r="AY225" s="146" t="s">
        <v>126</v>
      </c>
    </row>
    <row r="226" spans="2:65" s="13" customFormat="1" ht="11.25">
      <c r="B226" s="152"/>
      <c r="D226" s="145" t="s">
        <v>152</v>
      </c>
      <c r="E226" s="153" t="s">
        <v>19</v>
      </c>
      <c r="F226" s="154" t="s">
        <v>250</v>
      </c>
      <c r="H226" s="153" t="s">
        <v>19</v>
      </c>
      <c r="I226" s="155"/>
      <c r="L226" s="152"/>
      <c r="M226" s="156"/>
      <c r="T226" s="157"/>
      <c r="AT226" s="153" t="s">
        <v>152</v>
      </c>
      <c r="AU226" s="153" t="s">
        <v>82</v>
      </c>
      <c r="AV226" s="13" t="s">
        <v>80</v>
      </c>
      <c r="AW226" s="13" t="s">
        <v>33</v>
      </c>
      <c r="AX226" s="13" t="s">
        <v>72</v>
      </c>
      <c r="AY226" s="153" t="s">
        <v>126</v>
      </c>
    </row>
    <row r="227" spans="2:65" s="12" customFormat="1" ht="11.25">
      <c r="B227" s="144"/>
      <c r="D227" s="145" t="s">
        <v>152</v>
      </c>
      <c r="E227" s="146" t="s">
        <v>19</v>
      </c>
      <c r="F227" s="147" t="s">
        <v>251</v>
      </c>
      <c r="H227" s="148">
        <v>1061</v>
      </c>
      <c r="I227" s="149"/>
      <c r="L227" s="144"/>
      <c r="M227" s="150"/>
      <c r="T227" s="151"/>
      <c r="AT227" s="146" t="s">
        <v>152</v>
      </c>
      <c r="AU227" s="146" t="s">
        <v>82</v>
      </c>
      <c r="AV227" s="12" t="s">
        <v>82</v>
      </c>
      <c r="AW227" s="12" t="s">
        <v>33</v>
      </c>
      <c r="AX227" s="12" t="s">
        <v>72</v>
      </c>
      <c r="AY227" s="146" t="s">
        <v>126</v>
      </c>
    </row>
    <row r="228" spans="2:65" s="14" customFormat="1" ht="11.25">
      <c r="B228" s="158"/>
      <c r="D228" s="145" t="s">
        <v>152</v>
      </c>
      <c r="E228" s="159" t="s">
        <v>19</v>
      </c>
      <c r="F228" s="160" t="s">
        <v>167</v>
      </c>
      <c r="H228" s="161">
        <v>2352</v>
      </c>
      <c r="I228" s="162"/>
      <c r="L228" s="158"/>
      <c r="M228" s="163"/>
      <c r="T228" s="164"/>
      <c r="AT228" s="159" t="s">
        <v>152</v>
      </c>
      <c r="AU228" s="159" t="s">
        <v>82</v>
      </c>
      <c r="AV228" s="14" t="s">
        <v>133</v>
      </c>
      <c r="AW228" s="14" t="s">
        <v>33</v>
      </c>
      <c r="AX228" s="14" t="s">
        <v>80</v>
      </c>
      <c r="AY228" s="159" t="s">
        <v>126</v>
      </c>
    </row>
    <row r="229" spans="2:65" s="1" customFormat="1" ht="24.2" customHeight="1">
      <c r="B229" s="32"/>
      <c r="C229" s="127" t="s">
        <v>366</v>
      </c>
      <c r="D229" s="127" t="s">
        <v>128</v>
      </c>
      <c r="E229" s="128" t="s">
        <v>367</v>
      </c>
      <c r="F229" s="129" t="s">
        <v>368</v>
      </c>
      <c r="G229" s="130" t="s">
        <v>144</v>
      </c>
      <c r="H229" s="131">
        <v>2352</v>
      </c>
      <c r="I229" s="132"/>
      <c r="J229" s="133">
        <f>ROUND(I229*H229,2)</f>
        <v>0</v>
      </c>
      <c r="K229" s="129" t="s">
        <v>132</v>
      </c>
      <c r="L229" s="32"/>
      <c r="M229" s="134" t="s">
        <v>19</v>
      </c>
      <c r="N229" s="135" t="s">
        <v>43</v>
      </c>
      <c r="P229" s="136">
        <f>O229*H229</f>
        <v>0</v>
      </c>
      <c r="Q229" s="136">
        <v>0</v>
      </c>
      <c r="R229" s="136">
        <f>Q229*H229</f>
        <v>0</v>
      </c>
      <c r="S229" s="136">
        <v>0</v>
      </c>
      <c r="T229" s="137">
        <f>S229*H229</f>
        <v>0</v>
      </c>
      <c r="AR229" s="138" t="s">
        <v>133</v>
      </c>
      <c r="AT229" s="138" t="s">
        <v>128</v>
      </c>
      <c r="AU229" s="138" t="s">
        <v>82</v>
      </c>
      <c r="AY229" s="17" t="s">
        <v>126</v>
      </c>
      <c r="BE229" s="139">
        <f>IF(N229="základní",J229,0)</f>
        <v>0</v>
      </c>
      <c r="BF229" s="139">
        <f>IF(N229="snížená",J229,0)</f>
        <v>0</v>
      </c>
      <c r="BG229" s="139">
        <f>IF(N229="zákl. přenesená",J229,0)</f>
        <v>0</v>
      </c>
      <c r="BH229" s="139">
        <f>IF(N229="sníž. přenesená",J229,0)</f>
        <v>0</v>
      </c>
      <c r="BI229" s="139">
        <f>IF(N229="nulová",J229,0)</f>
        <v>0</v>
      </c>
      <c r="BJ229" s="17" t="s">
        <v>80</v>
      </c>
      <c r="BK229" s="139">
        <f>ROUND(I229*H229,2)</f>
        <v>0</v>
      </c>
      <c r="BL229" s="17" t="s">
        <v>133</v>
      </c>
      <c r="BM229" s="138" t="s">
        <v>369</v>
      </c>
    </row>
    <row r="230" spans="2:65" s="1" customFormat="1" ht="11.25">
      <c r="B230" s="32"/>
      <c r="D230" s="140" t="s">
        <v>135</v>
      </c>
      <c r="F230" s="141" t="s">
        <v>370</v>
      </c>
      <c r="I230" s="142"/>
      <c r="L230" s="32"/>
      <c r="M230" s="143"/>
      <c r="T230" s="53"/>
      <c r="AT230" s="17" t="s">
        <v>135</v>
      </c>
      <c r="AU230" s="17" t="s">
        <v>82</v>
      </c>
    </row>
    <row r="231" spans="2:65" s="13" customFormat="1" ht="11.25">
      <c r="B231" s="152"/>
      <c r="D231" s="145" t="s">
        <v>152</v>
      </c>
      <c r="E231" s="153" t="s">
        <v>19</v>
      </c>
      <c r="F231" s="154" t="s">
        <v>248</v>
      </c>
      <c r="H231" s="153" t="s">
        <v>19</v>
      </c>
      <c r="I231" s="155"/>
      <c r="L231" s="152"/>
      <c r="M231" s="156"/>
      <c r="T231" s="157"/>
      <c r="AT231" s="153" t="s">
        <v>152</v>
      </c>
      <c r="AU231" s="153" t="s">
        <v>82</v>
      </c>
      <c r="AV231" s="13" t="s">
        <v>80</v>
      </c>
      <c r="AW231" s="13" t="s">
        <v>33</v>
      </c>
      <c r="AX231" s="13" t="s">
        <v>72</v>
      </c>
      <c r="AY231" s="153" t="s">
        <v>126</v>
      </c>
    </row>
    <row r="232" spans="2:65" s="12" customFormat="1" ht="11.25">
      <c r="B232" s="144"/>
      <c r="D232" s="145" t="s">
        <v>152</v>
      </c>
      <c r="E232" s="146" t="s">
        <v>19</v>
      </c>
      <c r="F232" s="147" t="s">
        <v>249</v>
      </c>
      <c r="H232" s="148">
        <v>1211</v>
      </c>
      <c r="I232" s="149"/>
      <c r="L232" s="144"/>
      <c r="M232" s="150"/>
      <c r="T232" s="151"/>
      <c r="AT232" s="146" t="s">
        <v>152</v>
      </c>
      <c r="AU232" s="146" t="s">
        <v>82</v>
      </c>
      <c r="AV232" s="12" t="s">
        <v>82</v>
      </c>
      <c r="AW232" s="12" t="s">
        <v>33</v>
      </c>
      <c r="AX232" s="12" t="s">
        <v>72</v>
      </c>
      <c r="AY232" s="146" t="s">
        <v>126</v>
      </c>
    </row>
    <row r="233" spans="2:65" s="13" customFormat="1" ht="11.25">
      <c r="B233" s="152"/>
      <c r="D233" s="145" t="s">
        <v>152</v>
      </c>
      <c r="E233" s="153" t="s">
        <v>19</v>
      </c>
      <c r="F233" s="154" t="s">
        <v>252</v>
      </c>
      <c r="H233" s="153" t="s">
        <v>19</v>
      </c>
      <c r="I233" s="155"/>
      <c r="L233" s="152"/>
      <c r="M233" s="156"/>
      <c r="T233" s="157"/>
      <c r="AT233" s="153" t="s">
        <v>152</v>
      </c>
      <c r="AU233" s="153" t="s">
        <v>82</v>
      </c>
      <c r="AV233" s="13" t="s">
        <v>80</v>
      </c>
      <c r="AW233" s="13" t="s">
        <v>33</v>
      </c>
      <c r="AX233" s="13" t="s">
        <v>72</v>
      </c>
      <c r="AY233" s="153" t="s">
        <v>126</v>
      </c>
    </row>
    <row r="234" spans="2:65" s="12" customFormat="1" ht="11.25">
      <c r="B234" s="144"/>
      <c r="D234" s="145" t="s">
        <v>152</v>
      </c>
      <c r="E234" s="146" t="s">
        <v>19</v>
      </c>
      <c r="F234" s="147" t="s">
        <v>253</v>
      </c>
      <c r="H234" s="148">
        <v>80</v>
      </c>
      <c r="I234" s="149"/>
      <c r="L234" s="144"/>
      <c r="M234" s="150"/>
      <c r="T234" s="151"/>
      <c r="AT234" s="146" t="s">
        <v>152</v>
      </c>
      <c r="AU234" s="146" t="s">
        <v>82</v>
      </c>
      <c r="AV234" s="12" t="s">
        <v>82</v>
      </c>
      <c r="AW234" s="12" t="s">
        <v>33</v>
      </c>
      <c r="AX234" s="12" t="s">
        <v>72</v>
      </c>
      <c r="AY234" s="146" t="s">
        <v>126</v>
      </c>
    </row>
    <row r="235" spans="2:65" s="13" customFormat="1" ht="11.25">
      <c r="B235" s="152"/>
      <c r="D235" s="145" t="s">
        <v>152</v>
      </c>
      <c r="E235" s="153" t="s">
        <v>19</v>
      </c>
      <c r="F235" s="154" t="s">
        <v>250</v>
      </c>
      <c r="H235" s="153" t="s">
        <v>19</v>
      </c>
      <c r="I235" s="155"/>
      <c r="L235" s="152"/>
      <c r="M235" s="156"/>
      <c r="T235" s="157"/>
      <c r="AT235" s="153" t="s">
        <v>152</v>
      </c>
      <c r="AU235" s="153" t="s">
        <v>82</v>
      </c>
      <c r="AV235" s="13" t="s">
        <v>80</v>
      </c>
      <c r="AW235" s="13" t="s">
        <v>33</v>
      </c>
      <c r="AX235" s="13" t="s">
        <v>72</v>
      </c>
      <c r="AY235" s="153" t="s">
        <v>126</v>
      </c>
    </row>
    <row r="236" spans="2:65" s="12" customFormat="1" ht="11.25">
      <c r="B236" s="144"/>
      <c r="D236" s="145" t="s">
        <v>152</v>
      </c>
      <c r="E236" s="146" t="s">
        <v>19</v>
      </c>
      <c r="F236" s="147" t="s">
        <v>251</v>
      </c>
      <c r="H236" s="148">
        <v>1061</v>
      </c>
      <c r="I236" s="149"/>
      <c r="L236" s="144"/>
      <c r="M236" s="150"/>
      <c r="T236" s="151"/>
      <c r="AT236" s="146" t="s">
        <v>152</v>
      </c>
      <c r="AU236" s="146" t="s">
        <v>82</v>
      </c>
      <c r="AV236" s="12" t="s">
        <v>82</v>
      </c>
      <c r="AW236" s="12" t="s">
        <v>33</v>
      </c>
      <c r="AX236" s="12" t="s">
        <v>72</v>
      </c>
      <c r="AY236" s="146" t="s">
        <v>126</v>
      </c>
    </row>
    <row r="237" spans="2:65" s="14" customFormat="1" ht="11.25">
      <c r="B237" s="158"/>
      <c r="D237" s="145" t="s">
        <v>152</v>
      </c>
      <c r="E237" s="159" t="s">
        <v>19</v>
      </c>
      <c r="F237" s="160" t="s">
        <v>167</v>
      </c>
      <c r="H237" s="161">
        <v>2352</v>
      </c>
      <c r="I237" s="162"/>
      <c r="L237" s="158"/>
      <c r="M237" s="163"/>
      <c r="T237" s="164"/>
      <c r="AT237" s="159" t="s">
        <v>152</v>
      </c>
      <c r="AU237" s="159" t="s">
        <v>82</v>
      </c>
      <c r="AV237" s="14" t="s">
        <v>133</v>
      </c>
      <c r="AW237" s="14" t="s">
        <v>33</v>
      </c>
      <c r="AX237" s="14" t="s">
        <v>80</v>
      </c>
      <c r="AY237" s="159" t="s">
        <v>126</v>
      </c>
    </row>
    <row r="238" spans="2:65" s="1" customFormat="1" ht="24.2" customHeight="1">
      <c r="B238" s="32"/>
      <c r="C238" s="127" t="s">
        <v>371</v>
      </c>
      <c r="D238" s="127" t="s">
        <v>128</v>
      </c>
      <c r="E238" s="128" t="s">
        <v>372</v>
      </c>
      <c r="F238" s="129" t="s">
        <v>373</v>
      </c>
      <c r="G238" s="130" t="s">
        <v>144</v>
      </c>
      <c r="H238" s="131">
        <v>2272</v>
      </c>
      <c r="I238" s="132"/>
      <c r="J238" s="133">
        <f>ROUND(I238*H238,2)</f>
        <v>0</v>
      </c>
      <c r="K238" s="129" t="s">
        <v>132</v>
      </c>
      <c r="L238" s="32"/>
      <c r="M238" s="134" t="s">
        <v>19</v>
      </c>
      <c r="N238" s="135" t="s">
        <v>43</v>
      </c>
      <c r="P238" s="136">
        <f>O238*H238</f>
        <v>0</v>
      </c>
      <c r="Q238" s="136">
        <v>0</v>
      </c>
      <c r="R238" s="136">
        <f>Q238*H238</f>
        <v>0</v>
      </c>
      <c r="S238" s="136">
        <v>0</v>
      </c>
      <c r="T238" s="137">
        <f>S238*H238</f>
        <v>0</v>
      </c>
      <c r="AR238" s="138" t="s">
        <v>133</v>
      </c>
      <c r="AT238" s="138" t="s">
        <v>128</v>
      </c>
      <c r="AU238" s="138" t="s">
        <v>82</v>
      </c>
      <c r="AY238" s="17" t="s">
        <v>126</v>
      </c>
      <c r="BE238" s="139">
        <f>IF(N238="základní",J238,0)</f>
        <v>0</v>
      </c>
      <c r="BF238" s="139">
        <f>IF(N238="snížená",J238,0)</f>
        <v>0</v>
      </c>
      <c r="BG238" s="139">
        <f>IF(N238="zákl. přenesená",J238,0)</f>
        <v>0</v>
      </c>
      <c r="BH238" s="139">
        <f>IF(N238="sníž. přenesená",J238,0)</f>
        <v>0</v>
      </c>
      <c r="BI238" s="139">
        <f>IF(N238="nulová",J238,0)</f>
        <v>0</v>
      </c>
      <c r="BJ238" s="17" t="s">
        <v>80</v>
      </c>
      <c r="BK238" s="139">
        <f>ROUND(I238*H238,2)</f>
        <v>0</v>
      </c>
      <c r="BL238" s="17" t="s">
        <v>133</v>
      </c>
      <c r="BM238" s="138" t="s">
        <v>374</v>
      </c>
    </row>
    <row r="239" spans="2:65" s="1" customFormat="1" ht="11.25">
      <c r="B239" s="32"/>
      <c r="D239" s="140" t="s">
        <v>135</v>
      </c>
      <c r="F239" s="141" t="s">
        <v>375</v>
      </c>
      <c r="I239" s="142"/>
      <c r="L239" s="32"/>
      <c r="M239" s="143"/>
      <c r="T239" s="53"/>
      <c r="AT239" s="17" t="s">
        <v>135</v>
      </c>
      <c r="AU239" s="17" t="s">
        <v>82</v>
      </c>
    </row>
    <row r="240" spans="2:65" s="13" customFormat="1" ht="11.25">
      <c r="B240" s="152"/>
      <c r="D240" s="145" t="s">
        <v>152</v>
      </c>
      <c r="E240" s="153" t="s">
        <v>19</v>
      </c>
      <c r="F240" s="154" t="s">
        <v>248</v>
      </c>
      <c r="H240" s="153" t="s">
        <v>19</v>
      </c>
      <c r="I240" s="155"/>
      <c r="L240" s="152"/>
      <c r="M240" s="156"/>
      <c r="T240" s="157"/>
      <c r="AT240" s="153" t="s">
        <v>152</v>
      </c>
      <c r="AU240" s="153" t="s">
        <v>82</v>
      </c>
      <c r="AV240" s="13" t="s">
        <v>80</v>
      </c>
      <c r="AW240" s="13" t="s">
        <v>33</v>
      </c>
      <c r="AX240" s="13" t="s">
        <v>72</v>
      </c>
      <c r="AY240" s="153" t="s">
        <v>126</v>
      </c>
    </row>
    <row r="241" spans="2:65" s="12" customFormat="1" ht="11.25">
      <c r="B241" s="144"/>
      <c r="D241" s="145" t="s">
        <v>152</v>
      </c>
      <c r="E241" s="146" t="s">
        <v>19</v>
      </c>
      <c r="F241" s="147" t="s">
        <v>249</v>
      </c>
      <c r="H241" s="148">
        <v>1211</v>
      </c>
      <c r="I241" s="149"/>
      <c r="L241" s="144"/>
      <c r="M241" s="150"/>
      <c r="T241" s="151"/>
      <c r="AT241" s="146" t="s">
        <v>152</v>
      </c>
      <c r="AU241" s="146" t="s">
        <v>82</v>
      </c>
      <c r="AV241" s="12" t="s">
        <v>82</v>
      </c>
      <c r="AW241" s="12" t="s">
        <v>33</v>
      </c>
      <c r="AX241" s="12" t="s">
        <v>72</v>
      </c>
      <c r="AY241" s="146" t="s">
        <v>126</v>
      </c>
    </row>
    <row r="242" spans="2:65" s="13" customFormat="1" ht="11.25">
      <c r="B242" s="152"/>
      <c r="D242" s="145" t="s">
        <v>152</v>
      </c>
      <c r="E242" s="153" t="s">
        <v>19</v>
      </c>
      <c r="F242" s="154" t="s">
        <v>250</v>
      </c>
      <c r="H242" s="153" t="s">
        <v>19</v>
      </c>
      <c r="I242" s="155"/>
      <c r="L242" s="152"/>
      <c r="M242" s="156"/>
      <c r="T242" s="157"/>
      <c r="AT242" s="153" t="s">
        <v>152</v>
      </c>
      <c r="AU242" s="153" t="s">
        <v>82</v>
      </c>
      <c r="AV242" s="13" t="s">
        <v>80</v>
      </c>
      <c r="AW242" s="13" t="s">
        <v>33</v>
      </c>
      <c r="AX242" s="13" t="s">
        <v>72</v>
      </c>
      <c r="AY242" s="153" t="s">
        <v>126</v>
      </c>
    </row>
    <row r="243" spans="2:65" s="12" customFormat="1" ht="11.25">
      <c r="B243" s="144"/>
      <c r="D243" s="145" t="s">
        <v>152</v>
      </c>
      <c r="E243" s="146" t="s">
        <v>19</v>
      </c>
      <c r="F243" s="147" t="s">
        <v>251</v>
      </c>
      <c r="H243" s="148">
        <v>1061</v>
      </c>
      <c r="I243" s="149"/>
      <c r="L243" s="144"/>
      <c r="M243" s="150"/>
      <c r="T243" s="151"/>
      <c r="AT243" s="146" t="s">
        <v>152</v>
      </c>
      <c r="AU243" s="146" t="s">
        <v>82</v>
      </c>
      <c r="AV243" s="12" t="s">
        <v>82</v>
      </c>
      <c r="AW243" s="12" t="s">
        <v>33</v>
      </c>
      <c r="AX243" s="12" t="s">
        <v>72</v>
      </c>
      <c r="AY243" s="146" t="s">
        <v>126</v>
      </c>
    </row>
    <row r="244" spans="2:65" s="14" customFormat="1" ht="11.25">
      <c r="B244" s="158"/>
      <c r="D244" s="145" t="s">
        <v>152</v>
      </c>
      <c r="E244" s="159" t="s">
        <v>19</v>
      </c>
      <c r="F244" s="160" t="s">
        <v>167</v>
      </c>
      <c r="H244" s="161">
        <v>2272</v>
      </c>
      <c r="I244" s="162"/>
      <c r="L244" s="158"/>
      <c r="M244" s="163"/>
      <c r="T244" s="164"/>
      <c r="AT244" s="159" t="s">
        <v>152</v>
      </c>
      <c r="AU244" s="159" t="s">
        <v>82</v>
      </c>
      <c r="AV244" s="14" t="s">
        <v>133</v>
      </c>
      <c r="AW244" s="14" t="s">
        <v>33</v>
      </c>
      <c r="AX244" s="14" t="s">
        <v>80</v>
      </c>
      <c r="AY244" s="159" t="s">
        <v>126</v>
      </c>
    </row>
    <row r="245" spans="2:65" s="1" customFormat="1" ht="24.2" customHeight="1">
      <c r="B245" s="32"/>
      <c r="C245" s="127" t="s">
        <v>376</v>
      </c>
      <c r="D245" s="127" t="s">
        <v>128</v>
      </c>
      <c r="E245" s="128" t="s">
        <v>377</v>
      </c>
      <c r="F245" s="129" t="s">
        <v>378</v>
      </c>
      <c r="G245" s="130" t="s">
        <v>144</v>
      </c>
      <c r="H245" s="131">
        <v>2272</v>
      </c>
      <c r="I245" s="132"/>
      <c r="J245" s="133">
        <f>ROUND(I245*H245,2)</f>
        <v>0</v>
      </c>
      <c r="K245" s="129" t="s">
        <v>132</v>
      </c>
      <c r="L245" s="32"/>
      <c r="M245" s="134" t="s">
        <v>19</v>
      </c>
      <c r="N245" s="135" t="s">
        <v>43</v>
      </c>
      <c r="P245" s="136">
        <f>O245*H245</f>
        <v>0</v>
      </c>
      <c r="Q245" s="136">
        <v>0</v>
      </c>
      <c r="R245" s="136">
        <f>Q245*H245</f>
        <v>0</v>
      </c>
      <c r="S245" s="136">
        <v>0</v>
      </c>
      <c r="T245" s="137">
        <f>S245*H245</f>
        <v>0</v>
      </c>
      <c r="AR245" s="138" t="s">
        <v>133</v>
      </c>
      <c r="AT245" s="138" t="s">
        <v>128</v>
      </c>
      <c r="AU245" s="138" t="s">
        <v>82</v>
      </c>
      <c r="AY245" s="17" t="s">
        <v>126</v>
      </c>
      <c r="BE245" s="139">
        <f>IF(N245="základní",J245,0)</f>
        <v>0</v>
      </c>
      <c r="BF245" s="139">
        <f>IF(N245="snížená",J245,0)</f>
        <v>0</v>
      </c>
      <c r="BG245" s="139">
        <f>IF(N245="zákl. přenesená",J245,0)</f>
        <v>0</v>
      </c>
      <c r="BH245" s="139">
        <f>IF(N245="sníž. přenesená",J245,0)</f>
        <v>0</v>
      </c>
      <c r="BI245" s="139">
        <f>IF(N245="nulová",J245,0)</f>
        <v>0</v>
      </c>
      <c r="BJ245" s="17" t="s">
        <v>80</v>
      </c>
      <c r="BK245" s="139">
        <f>ROUND(I245*H245,2)</f>
        <v>0</v>
      </c>
      <c r="BL245" s="17" t="s">
        <v>133</v>
      </c>
      <c r="BM245" s="138" t="s">
        <v>379</v>
      </c>
    </row>
    <row r="246" spans="2:65" s="1" customFormat="1" ht="11.25">
      <c r="B246" s="32"/>
      <c r="D246" s="140" t="s">
        <v>135</v>
      </c>
      <c r="F246" s="141" t="s">
        <v>380</v>
      </c>
      <c r="I246" s="142"/>
      <c r="L246" s="32"/>
      <c r="M246" s="143"/>
      <c r="T246" s="53"/>
      <c r="AT246" s="17" t="s">
        <v>135</v>
      </c>
      <c r="AU246" s="17" t="s">
        <v>82</v>
      </c>
    </row>
    <row r="247" spans="2:65" s="13" customFormat="1" ht="11.25">
      <c r="B247" s="152"/>
      <c r="D247" s="145" t="s">
        <v>152</v>
      </c>
      <c r="E247" s="153" t="s">
        <v>19</v>
      </c>
      <c r="F247" s="154" t="s">
        <v>248</v>
      </c>
      <c r="H247" s="153" t="s">
        <v>19</v>
      </c>
      <c r="I247" s="155"/>
      <c r="L247" s="152"/>
      <c r="M247" s="156"/>
      <c r="T247" s="157"/>
      <c r="AT247" s="153" t="s">
        <v>152</v>
      </c>
      <c r="AU247" s="153" t="s">
        <v>82</v>
      </c>
      <c r="AV247" s="13" t="s">
        <v>80</v>
      </c>
      <c r="AW247" s="13" t="s">
        <v>33</v>
      </c>
      <c r="AX247" s="13" t="s">
        <v>72</v>
      </c>
      <c r="AY247" s="153" t="s">
        <v>126</v>
      </c>
    </row>
    <row r="248" spans="2:65" s="12" customFormat="1" ht="11.25">
      <c r="B248" s="144"/>
      <c r="D248" s="145" t="s">
        <v>152</v>
      </c>
      <c r="E248" s="146" t="s">
        <v>19</v>
      </c>
      <c r="F248" s="147" t="s">
        <v>249</v>
      </c>
      <c r="H248" s="148">
        <v>1211</v>
      </c>
      <c r="I248" s="149"/>
      <c r="L248" s="144"/>
      <c r="M248" s="150"/>
      <c r="T248" s="151"/>
      <c r="AT248" s="146" t="s">
        <v>152</v>
      </c>
      <c r="AU248" s="146" t="s">
        <v>82</v>
      </c>
      <c r="AV248" s="12" t="s">
        <v>82</v>
      </c>
      <c r="AW248" s="12" t="s">
        <v>33</v>
      </c>
      <c r="AX248" s="12" t="s">
        <v>72</v>
      </c>
      <c r="AY248" s="146" t="s">
        <v>126</v>
      </c>
    </row>
    <row r="249" spans="2:65" s="13" customFormat="1" ht="11.25">
      <c r="B249" s="152"/>
      <c r="D249" s="145" t="s">
        <v>152</v>
      </c>
      <c r="E249" s="153" t="s">
        <v>19</v>
      </c>
      <c r="F249" s="154" t="s">
        <v>250</v>
      </c>
      <c r="H249" s="153" t="s">
        <v>19</v>
      </c>
      <c r="I249" s="155"/>
      <c r="L249" s="152"/>
      <c r="M249" s="156"/>
      <c r="T249" s="157"/>
      <c r="AT249" s="153" t="s">
        <v>152</v>
      </c>
      <c r="AU249" s="153" t="s">
        <v>82</v>
      </c>
      <c r="AV249" s="13" t="s">
        <v>80</v>
      </c>
      <c r="AW249" s="13" t="s">
        <v>33</v>
      </c>
      <c r="AX249" s="13" t="s">
        <v>72</v>
      </c>
      <c r="AY249" s="153" t="s">
        <v>126</v>
      </c>
    </row>
    <row r="250" spans="2:65" s="12" customFormat="1" ht="11.25">
      <c r="B250" s="144"/>
      <c r="D250" s="145" t="s">
        <v>152</v>
      </c>
      <c r="E250" s="146" t="s">
        <v>19</v>
      </c>
      <c r="F250" s="147" t="s">
        <v>251</v>
      </c>
      <c r="H250" s="148">
        <v>1061</v>
      </c>
      <c r="I250" s="149"/>
      <c r="L250" s="144"/>
      <c r="M250" s="150"/>
      <c r="T250" s="151"/>
      <c r="AT250" s="146" t="s">
        <v>152</v>
      </c>
      <c r="AU250" s="146" t="s">
        <v>82</v>
      </c>
      <c r="AV250" s="12" t="s">
        <v>82</v>
      </c>
      <c r="AW250" s="12" t="s">
        <v>33</v>
      </c>
      <c r="AX250" s="12" t="s">
        <v>72</v>
      </c>
      <c r="AY250" s="146" t="s">
        <v>126</v>
      </c>
    </row>
    <row r="251" spans="2:65" s="14" customFormat="1" ht="11.25">
      <c r="B251" s="158"/>
      <c r="D251" s="145" t="s">
        <v>152</v>
      </c>
      <c r="E251" s="159" t="s">
        <v>19</v>
      </c>
      <c r="F251" s="160" t="s">
        <v>167</v>
      </c>
      <c r="H251" s="161">
        <v>2272</v>
      </c>
      <c r="I251" s="162"/>
      <c r="L251" s="158"/>
      <c r="M251" s="163"/>
      <c r="T251" s="164"/>
      <c r="AT251" s="159" t="s">
        <v>152</v>
      </c>
      <c r="AU251" s="159" t="s">
        <v>82</v>
      </c>
      <c r="AV251" s="14" t="s">
        <v>133</v>
      </c>
      <c r="AW251" s="14" t="s">
        <v>33</v>
      </c>
      <c r="AX251" s="14" t="s">
        <v>80</v>
      </c>
      <c r="AY251" s="159" t="s">
        <v>126</v>
      </c>
    </row>
    <row r="252" spans="2:65" s="1" customFormat="1" ht="44.25" customHeight="1">
      <c r="B252" s="32"/>
      <c r="C252" s="127" t="s">
        <v>381</v>
      </c>
      <c r="D252" s="127" t="s">
        <v>128</v>
      </c>
      <c r="E252" s="128" t="s">
        <v>382</v>
      </c>
      <c r="F252" s="129" t="s">
        <v>383</v>
      </c>
      <c r="G252" s="130" t="s">
        <v>144</v>
      </c>
      <c r="H252" s="131">
        <v>80</v>
      </c>
      <c r="I252" s="132"/>
      <c r="J252" s="133">
        <f>ROUND(I252*H252,2)</f>
        <v>0</v>
      </c>
      <c r="K252" s="129" t="s">
        <v>132</v>
      </c>
      <c r="L252" s="32"/>
      <c r="M252" s="134" t="s">
        <v>19</v>
      </c>
      <c r="N252" s="135" t="s">
        <v>43</v>
      </c>
      <c r="P252" s="136">
        <f>O252*H252</f>
        <v>0</v>
      </c>
      <c r="Q252" s="136">
        <v>8.9219999999999994E-2</v>
      </c>
      <c r="R252" s="136">
        <f>Q252*H252</f>
        <v>7.1375999999999991</v>
      </c>
      <c r="S252" s="136">
        <v>0</v>
      </c>
      <c r="T252" s="137">
        <f>S252*H252</f>
        <v>0</v>
      </c>
      <c r="AR252" s="138" t="s">
        <v>133</v>
      </c>
      <c r="AT252" s="138" t="s">
        <v>128</v>
      </c>
      <c r="AU252" s="138" t="s">
        <v>82</v>
      </c>
      <c r="AY252" s="17" t="s">
        <v>126</v>
      </c>
      <c r="BE252" s="139">
        <f>IF(N252="základní",J252,0)</f>
        <v>0</v>
      </c>
      <c r="BF252" s="139">
        <f>IF(N252="snížená",J252,0)</f>
        <v>0</v>
      </c>
      <c r="BG252" s="139">
        <f>IF(N252="zákl. přenesená",J252,0)</f>
        <v>0</v>
      </c>
      <c r="BH252" s="139">
        <f>IF(N252="sníž. přenesená",J252,0)</f>
        <v>0</v>
      </c>
      <c r="BI252" s="139">
        <f>IF(N252="nulová",J252,0)</f>
        <v>0</v>
      </c>
      <c r="BJ252" s="17" t="s">
        <v>80</v>
      </c>
      <c r="BK252" s="139">
        <f>ROUND(I252*H252,2)</f>
        <v>0</v>
      </c>
      <c r="BL252" s="17" t="s">
        <v>133</v>
      </c>
      <c r="BM252" s="138" t="s">
        <v>384</v>
      </c>
    </row>
    <row r="253" spans="2:65" s="1" customFormat="1" ht="11.25">
      <c r="B253" s="32"/>
      <c r="D253" s="140" t="s">
        <v>135</v>
      </c>
      <c r="F253" s="141" t="s">
        <v>385</v>
      </c>
      <c r="I253" s="142"/>
      <c r="L253" s="32"/>
      <c r="M253" s="143"/>
      <c r="T253" s="53"/>
      <c r="AT253" s="17" t="s">
        <v>135</v>
      </c>
      <c r="AU253" s="17" t="s">
        <v>82</v>
      </c>
    </row>
    <row r="254" spans="2:65" s="13" customFormat="1" ht="11.25">
      <c r="B254" s="152"/>
      <c r="D254" s="145" t="s">
        <v>152</v>
      </c>
      <c r="E254" s="153" t="s">
        <v>19</v>
      </c>
      <c r="F254" s="154" t="s">
        <v>252</v>
      </c>
      <c r="H254" s="153" t="s">
        <v>19</v>
      </c>
      <c r="I254" s="155"/>
      <c r="L254" s="152"/>
      <c r="M254" s="156"/>
      <c r="T254" s="157"/>
      <c r="AT254" s="153" t="s">
        <v>152</v>
      </c>
      <c r="AU254" s="153" t="s">
        <v>82</v>
      </c>
      <c r="AV254" s="13" t="s">
        <v>80</v>
      </c>
      <c r="AW254" s="13" t="s">
        <v>33</v>
      </c>
      <c r="AX254" s="13" t="s">
        <v>72</v>
      </c>
      <c r="AY254" s="153" t="s">
        <v>126</v>
      </c>
    </row>
    <row r="255" spans="2:65" s="12" customFormat="1" ht="11.25">
      <c r="B255" s="144"/>
      <c r="D255" s="145" t="s">
        <v>152</v>
      </c>
      <c r="E255" s="146" t="s">
        <v>19</v>
      </c>
      <c r="F255" s="147" t="s">
        <v>253</v>
      </c>
      <c r="H255" s="148">
        <v>80</v>
      </c>
      <c r="I255" s="149"/>
      <c r="L255" s="144"/>
      <c r="M255" s="150"/>
      <c r="T255" s="151"/>
      <c r="AT255" s="146" t="s">
        <v>152</v>
      </c>
      <c r="AU255" s="146" t="s">
        <v>82</v>
      </c>
      <c r="AV255" s="12" t="s">
        <v>82</v>
      </c>
      <c r="AW255" s="12" t="s">
        <v>33</v>
      </c>
      <c r="AX255" s="12" t="s">
        <v>80</v>
      </c>
      <c r="AY255" s="146" t="s">
        <v>126</v>
      </c>
    </row>
    <row r="256" spans="2:65" s="1" customFormat="1" ht="16.5" customHeight="1">
      <c r="B256" s="32"/>
      <c r="C256" s="165" t="s">
        <v>386</v>
      </c>
      <c r="D256" s="165" t="s">
        <v>226</v>
      </c>
      <c r="E256" s="166" t="s">
        <v>387</v>
      </c>
      <c r="F256" s="167" t="s">
        <v>388</v>
      </c>
      <c r="G256" s="168" t="s">
        <v>144</v>
      </c>
      <c r="H256" s="169">
        <v>82.4</v>
      </c>
      <c r="I256" s="170"/>
      <c r="J256" s="171">
        <f>ROUND(I256*H256,2)</f>
        <v>0</v>
      </c>
      <c r="K256" s="167" t="s">
        <v>132</v>
      </c>
      <c r="L256" s="172"/>
      <c r="M256" s="173" t="s">
        <v>19</v>
      </c>
      <c r="N256" s="174" t="s">
        <v>43</v>
      </c>
      <c r="P256" s="136">
        <f>O256*H256</f>
        <v>0</v>
      </c>
      <c r="Q256" s="136">
        <v>0.13200000000000001</v>
      </c>
      <c r="R256" s="136">
        <f>Q256*H256</f>
        <v>10.876800000000001</v>
      </c>
      <c r="S256" s="136">
        <v>0</v>
      </c>
      <c r="T256" s="137">
        <f>S256*H256</f>
        <v>0</v>
      </c>
      <c r="AR256" s="138" t="s">
        <v>182</v>
      </c>
      <c r="AT256" s="138" t="s">
        <v>226</v>
      </c>
      <c r="AU256" s="138" t="s">
        <v>82</v>
      </c>
      <c r="AY256" s="17" t="s">
        <v>126</v>
      </c>
      <c r="BE256" s="139">
        <f>IF(N256="základní",J256,0)</f>
        <v>0</v>
      </c>
      <c r="BF256" s="139">
        <f>IF(N256="snížená",J256,0)</f>
        <v>0</v>
      </c>
      <c r="BG256" s="139">
        <f>IF(N256="zákl. přenesená",J256,0)</f>
        <v>0</v>
      </c>
      <c r="BH256" s="139">
        <f>IF(N256="sníž. přenesená",J256,0)</f>
        <v>0</v>
      </c>
      <c r="BI256" s="139">
        <f>IF(N256="nulová",J256,0)</f>
        <v>0</v>
      </c>
      <c r="BJ256" s="17" t="s">
        <v>80</v>
      </c>
      <c r="BK256" s="139">
        <f>ROUND(I256*H256,2)</f>
        <v>0</v>
      </c>
      <c r="BL256" s="17" t="s">
        <v>133</v>
      </c>
      <c r="BM256" s="138" t="s">
        <v>389</v>
      </c>
    </row>
    <row r="257" spans="2:65" s="12" customFormat="1" ht="11.25">
      <c r="B257" s="144"/>
      <c r="D257" s="145" t="s">
        <v>152</v>
      </c>
      <c r="F257" s="147" t="s">
        <v>390</v>
      </c>
      <c r="H257" s="148">
        <v>82.4</v>
      </c>
      <c r="I257" s="149"/>
      <c r="L257" s="144"/>
      <c r="M257" s="150"/>
      <c r="T257" s="151"/>
      <c r="AT257" s="146" t="s">
        <v>152</v>
      </c>
      <c r="AU257" s="146" t="s">
        <v>82</v>
      </c>
      <c r="AV257" s="12" t="s">
        <v>82</v>
      </c>
      <c r="AW257" s="12" t="s">
        <v>4</v>
      </c>
      <c r="AX257" s="12" t="s">
        <v>80</v>
      </c>
      <c r="AY257" s="146" t="s">
        <v>126</v>
      </c>
    </row>
    <row r="258" spans="2:65" s="1" customFormat="1" ht="33" customHeight="1">
      <c r="B258" s="32"/>
      <c r="C258" s="127" t="s">
        <v>391</v>
      </c>
      <c r="D258" s="127" t="s">
        <v>128</v>
      </c>
      <c r="E258" s="128" t="s">
        <v>392</v>
      </c>
      <c r="F258" s="129" t="s">
        <v>393</v>
      </c>
      <c r="G258" s="130" t="s">
        <v>144</v>
      </c>
      <c r="H258" s="131">
        <v>1211</v>
      </c>
      <c r="I258" s="132"/>
      <c r="J258" s="133">
        <f>ROUND(I258*H258,2)</f>
        <v>0</v>
      </c>
      <c r="K258" s="129" t="s">
        <v>19</v>
      </c>
      <c r="L258" s="32"/>
      <c r="M258" s="134" t="s">
        <v>19</v>
      </c>
      <c r="N258" s="135" t="s">
        <v>43</v>
      </c>
      <c r="P258" s="136">
        <f>O258*H258</f>
        <v>0</v>
      </c>
      <c r="Q258" s="136">
        <v>0</v>
      </c>
      <c r="R258" s="136">
        <f>Q258*H258</f>
        <v>0</v>
      </c>
      <c r="S258" s="136">
        <v>0</v>
      </c>
      <c r="T258" s="137">
        <f>S258*H258</f>
        <v>0</v>
      </c>
      <c r="AR258" s="138" t="s">
        <v>133</v>
      </c>
      <c r="AT258" s="138" t="s">
        <v>128</v>
      </c>
      <c r="AU258" s="138" t="s">
        <v>82</v>
      </c>
      <c r="AY258" s="17" t="s">
        <v>126</v>
      </c>
      <c r="BE258" s="139">
        <f>IF(N258="základní",J258,0)</f>
        <v>0</v>
      </c>
      <c r="BF258" s="139">
        <f>IF(N258="snížená",J258,0)</f>
        <v>0</v>
      </c>
      <c r="BG258" s="139">
        <f>IF(N258="zákl. přenesená",J258,0)</f>
        <v>0</v>
      </c>
      <c r="BH258" s="139">
        <f>IF(N258="sníž. přenesená",J258,0)</f>
        <v>0</v>
      </c>
      <c r="BI258" s="139">
        <f>IF(N258="nulová",J258,0)</f>
        <v>0</v>
      </c>
      <c r="BJ258" s="17" t="s">
        <v>80</v>
      </c>
      <c r="BK258" s="139">
        <f>ROUND(I258*H258,2)</f>
        <v>0</v>
      </c>
      <c r="BL258" s="17" t="s">
        <v>133</v>
      </c>
      <c r="BM258" s="138" t="s">
        <v>394</v>
      </c>
    </row>
    <row r="259" spans="2:65" s="13" customFormat="1" ht="11.25">
      <c r="B259" s="152"/>
      <c r="D259" s="145" t="s">
        <v>152</v>
      </c>
      <c r="E259" s="153" t="s">
        <v>19</v>
      </c>
      <c r="F259" s="154" t="s">
        <v>248</v>
      </c>
      <c r="H259" s="153" t="s">
        <v>19</v>
      </c>
      <c r="I259" s="155"/>
      <c r="L259" s="152"/>
      <c r="M259" s="156"/>
      <c r="T259" s="157"/>
      <c r="AT259" s="153" t="s">
        <v>152</v>
      </c>
      <c r="AU259" s="153" t="s">
        <v>82</v>
      </c>
      <c r="AV259" s="13" t="s">
        <v>80</v>
      </c>
      <c r="AW259" s="13" t="s">
        <v>33</v>
      </c>
      <c r="AX259" s="13" t="s">
        <v>72</v>
      </c>
      <c r="AY259" s="153" t="s">
        <v>126</v>
      </c>
    </row>
    <row r="260" spans="2:65" s="12" customFormat="1" ht="11.25">
      <c r="B260" s="144"/>
      <c r="D260" s="145" t="s">
        <v>152</v>
      </c>
      <c r="E260" s="146" t="s">
        <v>19</v>
      </c>
      <c r="F260" s="147" t="s">
        <v>249</v>
      </c>
      <c r="H260" s="148">
        <v>1211</v>
      </c>
      <c r="I260" s="149"/>
      <c r="L260" s="144"/>
      <c r="M260" s="150"/>
      <c r="T260" s="151"/>
      <c r="AT260" s="146" t="s">
        <v>152</v>
      </c>
      <c r="AU260" s="146" t="s">
        <v>82</v>
      </c>
      <c r="AV260" s="12" t="s">
        <v>82</v>
      </c>
      <c r="AW260" s="12" t="s">
        <v>33</v>
      </c>
      <c r="AX260" s="12" t="s">
        <v>72</v>
      </c>
      <c r="AY260" s="146" t="s">
        <v>126</v>
      </c>
    </row>
    <row r="261" spans="2:65" s="14" customFormat="1" ht="11.25">
      <c r="B261" s="158"/>
      <c r="D261" s="145" t="s">
        <v>152</v>
      </c>
      <c r="E261" s="159" t="s">
        <v>19</v>
      </c>
      <c r="F261" s="160" t="s">
        <v>167</v>
      </c>
      <c r="H261" s="161">
        <v>1211</v>
      </c>
      <c r="I261" s="162"/>
      <c r="L261" s="158"/>
      <c r="M261" s="163"/>
      <c r="T261" s="164"/>
      <c r="AT261" s="159" t="s">
        <v>152</v>
      </c>
      <c r="AU261" s="159" t="s">
        <v>82</v>
      </c>
      <c r="AV261" s="14" t="s">
        <v>133</v>
      </c>
      <c r="AW261" s="14" t="s">
        <v>33</v>
      </c>
      <c r="AX261" s="14" t="s">
        <v>80</v>
      </c>
      <c r="AY261" s="159" t="s">
        <v>126</v>
      </c>
    </row>
    <row r="262" spans="2:65" s="1" customFormat="1" ht="21.75" customHeight="1">
      <c r="B262" s="32"/>
      <c r="C262" s="127" t="s">
        <v>395</v>
      </c>
      <c r="D262" s="127" t="s">
        <v>128</v>
      </c>
      <c r="E262" s="128" t="s">
        <v>396</v>
      </c>
      <c r="F262" s="129" t="s">
        <v>397</v>
      </c>
      <c r="G262" s="130" t="s">
        <v>144</v>
      </c>
      <c r="H262" s="131">
        <v>1061</v>
      </c>
      <c r="I262" s="132"/>
      <c r="J262" s="133">
        <f>ROUND(I262*H262,2)</f>
        <v>0</v>
      </c>
      <c r="K262" s="129" t="s">
        <v>19</v>
      </c>
      <c r="L262" s="32"/>
      <c r="M262" s="134" t="s">
        <v>19</v>
      </c>
      <c r="N262" s="135" t="s">
        <v>43</v>
      </c>
      <c r="P262" s="136">
        <f>O262*H262</f>
        <v>0</v>
      </c>
      <c r="Q262" s="136">
        <v>0</v>
      </c>
      <c r="R262" s="136">
        <f>Q262*H262</f>
        <v>0</v>
      </c>
      <c r="S262" s="136">
        <v>0</v>
      </c>
      <c r="T262" s="137">
        <f>S262*H262</f>
        <v>0</v>
      </c>
      <c r="AR262" s="138" t="s">
        <v>133</v>
      </c>
      <c r="AT262" s="138" t="s">
        <v>128</v>
      </c>
      <c r="AU262" s="138" t="s">
        <v>82</v>
      </c>
      <c r="AY262" s="17" t="s">
        <v>126</v>
      </c>
      <c r="BE262" s="139">
        <f>IF(N262="základní",J262,0)</f>
        <v>0</v>
      </c>
      <c r="BF262" s="139">
        <f>IF(N262="snížená",J262,0)</f>
        <v>0</v>
      </c>
      <c r="BG262" s="139">
        <f>IF(N262="zákl. přenesená",J262,0)</f>
        <v>0</v>
      </c>
      <c r="BH262" s="139">
        <f>IF(N262="sníž. přenesená",J262,0)</f>
        <v>0</v>
      </c>
      <c r="BI262" s="139">
        <f>IF(N262="nulová",J262,0)</f>
        <v>0</v>
      </c>
      <c r="BJ262" s="17" t="s">
        <v>80</v>
      </c>
      <c r="BK262" s="139">
        <f>ROUND(I262*H262,2)</f>
        <v>0</v>
      </c>
      <c r="BL262" s="17" t="s">
        <v>133</v>
      </c>
      <c r="BM262" s="138" t="s">
        <v>398</v>
      </c>
    </row>
    <row r="263" spans="2:65" s="13" customFormat="1" ht="11.25">
      <c r="B263" s="152"/>
      <c r="D263" s="145" t="s">
        <v>152</v>
      </c>
      <c r="E263" s="153" t="s">
        <v>19</v>
      </c>
      <c r="F263" s="154" t="s">
        <v>250</v>
      </c>
      <c r="H263" s="153" t="s">
        <v>19</v>
      </c>
      <c r="I263" s="155"/>
      <c r="L263" s="152"/>
      <c r="M263" s="156"/>
      <c r="T263" s="157"/>
      <c r="AT263" s="153" t="s">
        <v>152</v>
      </c>
      <c r="AU263" s="153" t="s">
        <v>82</v>
      </c>
      <c r="AV263" s="13" t="s">
        <v>80</v>
      </c>
      <c r="AW263" s="13" t="s">
        <v>33</v>
      </c>
      <c r="AX263" s="13" t="s">
        <v>72</v>
      </c>
      <c r="AY263" s="153" t="s">
        <v>126</v>
      </c>
    </row>
    <row r="264" spans="2:65" s="12" customFormat="1" ht="11.25">
      <c r="B264" s="144"/>
      <c r="D264" s="145" t="s">
        <v>152</v>
      </c>
      <c r="E264" s="146" t="s">
        <v>19</v>
      </c>
      <c r="F264" s="147" t="s">
        <v>251</v>
      </c>
      <c r="H264" s="148">
        <v>1061</v>
      </c>
      <c r="I264" s="149"/>
      <c r="L264" s="144"/>
      <c r="M264" s="150"/>
      <c r="T264" s="151"/>
      <c r="AT264" s="146" t="s">
        <v>152</v>
      </c>
      <c r="AU264" s="146" t="s">
        <v>82</v>
      </c>
      <c r="AV264" s="12" t="s">
        <v>82</v>
      </c>
      <c r="AW264" s="12" t="s">
        <v>33</v>
      </c>
      <c r="AX264" s="12" t="s">
        <v>72</v>
      </c>
      <c r="AY264" s="146" t="s">
        <v>126</v>
      </c>
    </row>
    <row r="265" spans="2:65" s="14" customFormat="1" ht="11.25">
      <c r="B265" s="158"/>
      <c r="D265" s="145" t="s">
        <v>152</v>
      </c>
      <c r="E265" s="159" t="s">
        <v>19</v>
      </c>
      <c r="F265" s="160" t="s">
        <v>167</v>
      </c>
      <c r="H265" s="161">
        <v>1061</v>
      </c>
      <c r="I265" s="162"/>
      <c r="L265" s="158"/>
      <c r="M265" s="163"/>
      <c r="T265" s="164"/>
      <c r="AT265" s="159" t="s">
        <v>152</v>
      </c>
      <c r="AU265" s="159" t="s">
        <v>82</v>
      </c>
      <c r="AV265" s="14" t="s">
        <v>133</v>
      </c>
      <c r="AW265" s="14" t="s">
        <v>33</v>
      </c>
      <c r="AX265" s="14" t="s">
        <v>80</v>
      </c>
      <c r="AY265" s="159" t="s">
        <v>126</v>
      </c>
    </row>
    <row r="266" spans="2:65" s="1" customFormat="1" ht="24.2" customHeight="1">
      <c r="B266" s="32"/>
      <c r="C266" s="127" t="s">
        <v>399</v>
      </c>
      <c r="D266" s="127" t="s">
        <v>128</v>
      </c>
      <c r="E266" s="128" t="s">
        <v>400</v>
      </c>
      <c r="F266" s="129" t="s">
        <v>401</v>
      </c>
      <c r="G266" s="130" t="s">
        <v>144</v>
      </c>
      <c r="H266" s="131">
        <v>1061</v>
      </c>
      <c r="I266" s="132"/>
      <c r="J266" s="133">
        <f>ROUND(I266*H266,2)</f>
        <v>0</v>
      </c>
      <c r="K266" s="129" t="s">
        <v>19</v>
      </c>
      <c r="L266" s="32"/>
      <c r="M266" s="134" t="s">
        <v>19</v>
      </c>
      <c r="N266" s="135" t="s">
        <v>43</v>
      </c>
      <c r="P266" s="136">
        <f>O266*H266</f>
        <v>0</v>
      </c>
      <c r="Q266" s="136">
        <v>0</v>
      </c>
      <c r="R266" s="136">
        <f>Q266*H266</f>
        <v>0</v>
      </c>
      <c r="S266" s="136">
        <v>0</v>
      </c>
      <c r="T266" s="137">
        <f>S266*H266</f>
        <v>0</v>
      </c>
      <c r="AR266" s="138" t="s">
        <v>133</v>
      </c>
      <c r="AT266" s="138" t="s">
        <v>128</v>
      </c>
      <c r="AU266" s="138" t="s">
        <v>82</v>
      </c>
      <c r="AY266" s="17" t="s">
        <v>126</v>
      </c>
      <c r="BE266" s="139">
        <f>IF(N266="základní",J266,0)</f>
        <v>0</v>
      </c>
      <c r="BF266" s="139">
        <f>IF(N266="snížená",J266,0)</f>
        <v>0</v>
      </c>
      <c r="BG266" s="139">
        <f>IF(N266="zákl. přenesená",J266,0)</f>
        <v>0</v>
      </c>
      <c r="BH266" s="139">
        <f>IF(N266="sníž. přenesená",J266,0)</f>
        <v>0</v>
      </c>
      <c r="BI266" s="139">
        <f>IF(N266="nulová",J266,0)</f>
        <v>0</v>
      </c>
      <c r="BJ266" s="17" t="s">
        <v>80</v>
      </c>
      <c r="BK266" s="139">
        <f>ROUND(I266*H266,2)</f>
        <v>0</v>
      </c>
      <c r="BL266" s="17" t="s">
        <v>133</v>
      </c>
      <c r="BM266" s="138" t="s">
        <v>402</v>
      </c>
    </row>
    <row r="267" spans="2:65" s="12" customFormat="1" ht="11.25">
      <c r="B267" s="144"/>
      <c r="D267" s="145" t="s">
        <v>152</v>
      </c>
      <c r="E267" s="146" t="s">
        <v>19</v>
      </c>
      <c r="F267" s="147" t="s">
        <v>251</v>
      </c>
      <c r="H267" s="148">
        <v>1061</v>
      </c>
      <c r="I267" s="149"/>
      <c r="L267" s="144"/>
      <c r="M267" s="150"/>
      <c r="T267" s="151"/>
      <c r="AT267" s="146" t="s">
        <v>152</v>
      </c>
      <c r="AU267" s="146" t="s">
        <v>82</v>
      </c>
      <c r="AV267" s="12" t="s">
        <v>82</v>
      </c>
      <c r="AW267" s="12" t="s">
        <v>33</v>
      </c>
      <c r="AX267" s="12" t="s">
        <v>72</v>
      </c>
      <c r="AY267" s="146" t="s">
        <v>126</v>
      </c>
    </row>
    <row r="268" spans="2:65" s="14" customFormat="1" ht="11.25">
      <c r="B268" s="158"/>
      <c r="D268" s="145" t="s">
        <v>152</v>
      </c>
      <c r="E268" s="159" t="s">
        <v>19</v>
      </c>
      <c r="F268" s="160" t="s">
        <v>167</v>
      </c>
      <c r="H268" s="161">
        <v>1061</v>
      </c>
      <c r="I268" s="162"/>
      <c r="L268" s="158"/>
      <c r="M268" s="163"/>
      <c r="T268" s="164"/>
      <c r="AT268" s="159" t="s">
        <v>152</v>
      </c>
      <c r="AU268" s="159" t="s">
        <v>82</v>
      </c>
      <c r="AV268" s="14" t="s">
        <v>133</v>
      </c>
      <c r="AW268" s="14" t="s">
        <v>33</v>
      </c>
      <c r="AX268" s="14" t="s">
        <v>80</v>
      </c>
      <c r="AY268" s="159" t="s">
        <v>126</v>
      </c>
    </row>
    <row r="269" spans="2:65" s="11" customFormat="1" ht="22.9" customHeight="1">
      <c r="B269" s="115"/>
      <c r="D269" s="116" t="s">
        <v>71</v>
      </c>
      <c r="E269" s="125" t="s">
        <v>187</v>
      </c>
      <c r="F269" s="125" t="s">
        <v>403</v>
      </c>
      <c r="I269" s="118"/>
      <c r="J269" s="126">
        <f>BK269</f>
        <v>0</v>
      </c>
      <c r="L269" s="115"/>
      <c r="M269" s="120"/>
      <c r="P269" s="121">
        <f>SUM(P270:P277)</f>
        <v>0</v>
      </c>
      <c r="R269" s="121">
        <f>SUM(R270:R277)</f>
        <v>96.437880000000007</v>
      </c>
      <c r="T269" s="122">
        <f>SUM(T270:T277)</f>
        <v>0</v>
      </c>
      <c r="AR269" s="116" t="s">
        <v>80</v>
      </c>
      <c r="AT269" s="123" t="s">
        <v>71</v>
      </c>
      <c r="AU269" s="123" t="s">
        <v>80</v>
      </c>
      <c r="AY269" s="116" t="s">
        <v>126</v>
      </c>
      <c r="BK269" s="124">
        <f>SUM(BK270:BK277)</f>
        <v>0</v>
      </c>
    </row>
    <row r="270" spans="2:65" s="1" customFormat="1" ht="24.2" customHeight="1">
      <c r="B270" s="32"/>
      <c r="C270" s="127" t="s">
        <v>404</v>
      </c>
      <c r="D270" s="127" t="s">
        <v>128</v>
      </c>
      <c r="E270" s="128" t="s">
        <v>405</v>
      </c>
      <c r="F270" s="129" t="s">
        <v>406</v>
      </c>
      <c r="G270" s="130" t="s">
        <v>280</v>
      </c>
      <c r="H270" s="131">
        <v>639</v>
      </c>
      <c r="I270" s="132"/>
      <c r="J270" s="133">
        <f>ROUND(I270*H270,2)</f>
        <v>0</v>
      </c>
      <c r="K270" s="129" t="s">
        <v>132</v>
      </c>
      <c r="L270" s="32"/>
      <c r="M270" s="134" t="s">
        <v>19</v>
      </c>
      <c r="N270" s="135" t="s">
        <v>43</v>
      </c>
      <c r="P270" s="136">
        <f>O270*H270</f>
        <v>0</v>
      </c>
      <c r="Q270" s="136">
        <v>0.1295</v>
      </c>
      <c r="R270" s="136">
        <f>Q270*H270</f>
        <v>82.750500000000002</v>
      </c>
      <c r="S270" s="136">
        <v>0</v>
      </c>
      <c r="T270" s="137">
        <f>S270*H270</f>
        <v>0</v>
      </c>
      <c r="AR270" s="138" t="s">
        <v>133</v>
      </c>
      <c r="AT270" s="138" t="s">
        <v>128</v>
      </c>
      <c r="AU270" s="138" t="s">
        <v>82</v>
      </c>
      <c r="AY270" s="17" t="s">
        <v>126</v>
      </c>
      <c r="BE270" s="139">
        <f>IF(N270="základní",J270,0)</f>
        <v>0</v>
      </c>
      <c r="BF270" s="139">
        <f>IF(N270="snížená",J270,0)</f>
        <v>0</v>
      </c>
      <c r="BG270" s="139">
        <f>IF(N270="zákl. přenesená",J270,0)</f>
        <v>0</v>
      </c>
      <c r="BH270" s="139">
        <f>IF(N270="sníž. přenesená",J270,0)</f>
        <v>0</v>
      </c>
      <c r="BI270" s="139">
        <f>IF(N270="nulová",J270,0)</f>
        <v>0</v>
      </c>
      <c r="BJ270" s="17" t="s">
        <v>80</v>
      </c>
      <c r="BK270" s="139">
        <f>ROUND(I270*H270,2)</f>
        <v>0</v>
      </c>
      <c r="BL270" s="17" t="s">
        <v>133</v>
      </c>
      <c r="BM270" s="138" t="s">
        <v>407</v>
      </c>
    </row>
    <row r="271" spans="2:65" s="1" customFormat="1" ht="11.25">
      <c r="B271" s="32"/>
      <c r="D271" s="140" t="s">
        <v>135</v>
      </c>
      <c r="F271" s="141" t="s">
        <v>408</v>
      </c>
      <c r="I271" s="142"/>
      <c r="L271" s="32"/>
      <c r="M271" s="143"/>
      <c r="T271" s="53"/>
      <c r="AT271" s="17" t="s">
        <v>135</v>
      </c>
      <c r="AU271" s="17" t="s">
        <v>82</v>
      </c>
    </row>
    <row r="272" spans="2:65" s="1" customFormat="1" ht="16.5" customHeight="1">
      <c r="B272" s="32"/>
      <c r="C272" s="165" t="s">
        <v>409</v>
      </c>
      <c r="D272" s="165" t="s">
        <v>226</v>
      </c>
      <c r="E272" s="166" t="s">
        <v>410</v>
      </c>
      <c r="F272" s="167" t="s">
        <v>411</v>
      </c>
      <c r="G272" s="168" t="s">
        <v>280</v>
      </c>
      <c r="H272" s="169">
        <v>651.78</v>
      </c>
      <c r="I272" s="170"/>
      <c r="J272" s="171">
        <f>ROUND(I272*H272,2)</f>
        <v>0</v>
      </c>
      <c r="K272" s="167" t="s">
        <v>132</v>
      </c>
      <c r="L272" s="172"/>
      <c r="M272" s="173" t="s">
        <v>19</v>
      </c>
      <c r="N272" s="174" t="s">
        <v>43</v>
      </c>
      <c r="P272" s="136">
        <f>O272*H272</f>
        <v>0</v>
      </c>
      <c r="Q272" s="136">
        <v>2.1000000000000001E-2</v>
      </c>
      <c r="R272" s="136">
        <f>Q272*H272</f>
        <v>13.687380000000001</v>
      </c>
      <c r="S272" s="136">
        <v>0</v>
      </c>
      <c r="T272" s="137">
        <f>S272*H272</f>
        <v>0</v>
      </c>
      <c r="AR272" s="138" t="s">
        <v>182</v>
      </c>
      <c r="AT272" s="138" t="s">
        <v>226</v>
      </c>
      <c r="AU272" s="138" t="s">
        <v>82</v>
      </c>
      <c r="AY272" s="17" t="s">
        <v>126</v>
      </c>
      <c r="BE272" s="139">
        <f>IF(N272="základní",J272,0)</f>
        <v>0</v>
      </c>
      <c r="BF272" s="139">
        <f>IF(N272="snížená",J272,0)</f>
        <v>0</v>
      </c>
      <c r="BG272" s="139">
        <f>IF(N272="zákl. přenesená",J272,0)</f>
        <v>0</v>
      </c>
      <c r="BH272" s="139">
        <f>IF(N272="sníž. přenesená",J272,0)</f>
        <v>0</v>
      </c>
      <c r="BI272" s="139">
        <f>IF(N272="nulová",J272,0)</f>
        <v>0</v>
      </c>
      <c r="BJ272" s="17" t="s">
        <v>80</v>
      </c>
      <c r="BK272" s="139">
        <f>ROUND(I272*H272,2)</f>
        <v>0</v>
      </c>
      <c r="BL272" s="17" t="s">
        <v>133</v>
      </c>
      <c r="BM272" s="138" t="s">
        <v>412</v>
      </c>
    </row>
    <row r="273" spans="2:65" s="12" customFormat="1" ht="11.25">
      <c r="B273" s="144"/>
      <c r="D273" s="145" t="s">
        <v>152</v>
      </c>
      <c r="F273" s="147" t="s">
        <v>413</v>
      </c>
      <c r="H273" s="148">
        <v>651.78</v>
      </c>
      <c r="I273" s="149"/>
      <c r="L273" s="144"/>
      <c r="M273" s="150"/>
      <c r="T273" s="151"/>
      <c r="AT273" s="146" t="s">
        <v>152</v>
      </c>
      <c r="AU273" s="146" t="s">
        <v>82</v>
      </c>
      <c r="AV273" s="12" t="s">
        <v>82</v>
      </c>
      <c r="AW273" s="12" t="s">
        <v>4</v>
      </c>
      <c r="AX273" s="12" t="s">
        <v>80</v>
      </c>
      <c r="AY273" s="146" t="s">
        <v>126</v>
      </c>
    </row>
    <row r="274" spans="2:65" s="1" customFormat="1" ht="16.5" customHeight="1">
      <c r="B274" s="32"/>
      <c r="C274" s="127" t="s">
        <v>414</v>
      </c>
      <c r="D274" s="127" t="s">
        <v>128</v>
      </c>
      <c r="E274" s="128" t="s">
        <v>415</v>
      </c>
      <c r="F274" s="129" t="s">
        <v>416</v>
      </c>
      <c r="G274" s="130" t="s">
        <v>320</v>
      </c>
      <c r="H274" s="131">
        <v>2</v>
      </c>
      <c r="I274" s="132"/>
      <c r="J274" s="133">
        <f>ROUND(I274*H274,2)</f>
        <v>0</v>
      </c>
      <c r="K274" s="129" t="s">
        <v>19</v>
      </c>
      <c r="L274" s="32"/>
      <c r="M274" s="134" t="s">
        <v>19</v>
      </c>
      <c r="N274" s="135" t="s">
        <v>43</v>
      </c>
      <c r="P274" s="136">
        <f>O274*H274</f>
        <v>0</v>
      </c>
      <c r="Q274" s="136">
        <v>0</v>
      </c>
      <c r="R274" s="136">
        <f>Q274*H274</f>
        <v>0</v>
      </c>
      <c r="S274" s="136">
        <v>0</v>
      </c>
      <c r="T274" s="137">
        <f>S274*H274</f>
        <v>0</v>
      </c>
      <c r="AR274" s="138" t="s">
        <v>133</v>
      </c>
      <c r="AT274" s="138" t="s">
        <v>128</v>
      </c>
      <c r="AU274" s="138" t="s">
        <v>82</v>
      </c>
      <c r="AY274" s="17" t="s">
        <v>126</v>
      </c>
      <c r="BE274" s="139">
        <f>IF(N274="základní",J274,0)</f>
        <v>0</v>
      </c>
      <c r="BF274" s="139">
        <f>IF(N274="snížená",J274,0)</f>
        <v>0</v>
      </c>
      <c r="BG274" s="139">
        <f>IF(N274="zákl. přenesená",J274,0)</f>
        <v>0</v>
      </c>
      <c r="BH274" s="139">
        <f>IF(N274="sníž. přenesená",J274,0)</f>
        <v>0</v>
      </c>
      <c r="BI274" s="139">
        <f>IF(N274="nulová",J274,0)</f>
        <v>0</v>
      </c>
      <c r="BJ274" s="17" t="s">
        <v>80</v>
      </c>
      <c r="BK274" s="139">
        <f>ROUND(I274*H274,2)</f>
        <v>0</v>
      </c>
      <c r="BL274" s="17" t="s">
        <v>133</v>
      </c>
      <c r="BM274" s="138" t="s">
        <v>417</v>
      </c>
    </row>
    <row r="275" spans="2:65" s="1" customFormat="1" ht="16.5" customHeight="1">
      <c r="B275" s="32"/>
      <c r="C275" s="127" t="s">
        <v>418</v>
      </c>
      <c r="D275" s="127" t="s">
        <v>128</v>
      </c>
      <c r="E275" s="128" t="s">
        <v>419</v>
      </c>
      <c r="F275" s="129" t="s">
        <v>420</v>
      </c>
      <c r="G275" s="130" t="s">
        <v>421</v>
      </c>
      <c r="H275" s="131">
        <v>3</v>
      </c>
      <c r="I275" s="132"/>
      <c r="J275" s="133">
        <f>ROUND(I275*H275,2)</f>
        <v>0</v>
      </c>
      <c r="K275" s="129" t="s">
        <v>19</v>
      </c>
      <c r="L275" s="32"/>
      <c r="M275" s="134" t="s">
        <v>19</v>
      </c>
      <c r="N275" s="135" t="s">
        <v>43</v>
      </c>
      <c r="P275" s="136">
        <f>O275*H275</f>
        <v>0</v>
      </c>
      <c r="Q275" s="136">
        <v>0</v>
      </c>
      <c r="R275" s="136">
        <f>Q275*H275</f>
        <v>0</v>
      </c>
      <c r="S275" s="136">
        <v>0</v>
      </c>
      <c r="T275" s="137">
        <f>S275*H275</f>
        <v>0</v>
      </c>
      <c r="AR275" s="138" t="s">
        <v>133</v>
      </c>
      <c r="AT275" s="138" t="s">
        <v>128</v>
      </c>
      <c r="AU275" s="138" t="s">
        <v>82</v>
      </c>
      <c r="AY275" s="17" t="s">
        <v>126</v>
      </c>
      <c r="BE275" s="139">
        <f>IF(N275="základní",J275,0)</f>
        <v>0</v>
      </c>
      <c r="BF275" s="139">
        <f>IF(N275="snížená",J275,0)</f>
        <v>0</v>
      </c>
      <c r="BG275" s="139">
        <f>IF(N275="zákl. přenesená",J275,0)</f>
        <v>0</v>
      </c>
      <c r="BH275" s="139">
        <f>IF(N275="sníž. přenesená",J275,0)</f>
        <v>0</v>
      </c>
      <c r="BI275" s="139">
        <f>IF(N275="nulová",J275,0)</f>
        <v>0</v>
      </c>
      <c r="BJ275" s="17" t="s">
        <v>80</v>
      </c>
      <c r="BK275" s="139">
        <f>ROUND(I275*H275,2)</f>
        <v>0</v>
      </c>
      <c r="BL275" s="17" t="s">
        <v>133</v>
      </c>
      <c r="BM275" s="138" t="s">
        <v>422</v>
      </c>
    </row>
    <row r="276" spans="2:65" s="1" customFormat="1" ht="24.2" customHeight="1">
      <c r="B276" s="32"/>
      <c r="C276" s="127" t="s">
        <v>423</v>
      </c>
      <c r="D276" s="127" t="s">
        <v>128</v>
      </c>
      <c r="E276" s="128" t="s">
        <v>424</v>
      </c>
      <c r="F276" s="129" t="s">
        <v>425</v>
      </c>
      <c r="G276" s="130" t="s">
        <v>421</v>
      </c>
      <c r="H276" s="131">
        <v>2</v>
      </c>
      <c r="I276" s="132"/>
      <c r="J276" s="133">
        <f>ROUND(I276*H276,2)</f>
        <v>0</v>
      </c>
      <c r="K276" s="129" t="s">
        <v>19</v>
      </c>
      <c r="L276" s="32"/>
      <c r="M276" s="134" t="s">
        <v>19</v>
      </c>
      <c r="N276" s="135" t="s">
        <v>43</v>
      </c>
      <c r="P276" s="136">
        <f>O276*H276</f>
        <v>0</v>
      </c>
      <c r="Q276" s="136">
        <v>0</v>
      </c>
      <c r="R276" s="136">
        <f>Q276*H276</f>
        <v>0</v>
      </c>
      <c r="S276" s="136">
        <v>0</v>
      </c>
      <c r="T276" s="137">
        <f>S276*H276</f>
        <v>0</v>
      </c>
      <c r="AR276" s="138" t="s">
        <v>133</v>
      </c>
      <c r="AT276" s="138" t="s">
        <v>128</v>
      </c>
      <c r="AU276" s="138" t="s">
        <v>82</v>
      </c>
      <c r="AY276" s="17" t="s">
        <v>126</v>
      </c>
      <c r="BE276" s="139">
        <f>IF(N276="základní",J276,0)</f>
        <v>0</v>
      </c>
      <c r="BF276" s="139">
        <f>IF(N276="snížená",J276,0)</f>
        <v>0</v>
      </c>
      <c r="BG276" s="139">
        <f>IF(N276="zákl. přenesená",J276,0)</f>
        <v>0</v>
      </c>
      <c r="BH276" s="139">
        <f>IF(N276="sníž. přenesená",J276,0)</f>
        <v>0</v>
      </c>
      <c r="BI276" s="139">
        <f>IF(N276="nulová",J276,0)</f>
        <v>0</v>
      </c>
      <c r="BJ276" s="17" t="s">
        <v>80</v>
      </c>
      <c r="BK276" s="139">
        <f>ROUND(I276*H276,2)</f>
        <v>0</v>
      </c>
      <c r="BL276" s="17" t="s">
        <v>133</v>
      </c>
      <c r="BM276" s="138" t="s">
        <v>426</v>
      </c>
    </row>
    <row r="277" spans="2:65" s="1" customFormat="1" ht="16.5" customHeight="1">
      <c r="B277" s="32"/>
      <c r="C277" s="127" t="s">
        <v>427</v>
      </c>
      <c r="D277" s="127" t="s">
        <v>128</v>
      </c>
      <c r="E277" s="128" t="s">
        <v>428</v>
      </c>
      <c r="F277" s="129" t="s">
        <v>429</v>
      </c>
      <c r="G277" s="130" t="s">
        <v>320</v>
      </c>
      <c r="H277" s="131">
        <v>2</v>
      </c>
      <c r="I277" s="132"/>
      <c r="J277" s="133">
        <f>ROUND(I277*H277,2)</f>
        <v>0</v>
      </c>
      <c r="K277" s="129" t="s">
        <v>19</v>
      </c>
      <c r="L277" s="32"/>
      <c r="M277" s="134" t="s">
        <v>19</v>
      </c>
      <c r="N277" s="135" t="s">
        <v>43</v>
      </c>
      <c r="P277" s="136">
        <f>O277*H277</f>
        <v>0</v>
      </c>
      <c r="Q277" s="136">
        <v>0</v>
      </c>
      <c r="R277" s="136">
        <f>Q277*H277</f>
        <v>0</v>
      </c>
      <c r="S277" s="136">
        <v>0</v>
      </c>
      <c r="T277" s="137">
        <f>S277*H277</f>
        <v>0</v>
      </c>
      <c r="AR277" s="138" t="s">
        <v>133</v>
      </c>
      <c r="AT277" s="138" t="s">
        <v>128</v>
      </c>
      <c r="AU277" s="138" t="s">
        <v>82</v>
      </c>
      <c r="AY277" s="17" t="s">
        <v>126</v>
      </c>
      <c r="BE277" s="139">
        <f>IF(N277="základní",J277,0)</f>
        <v>0</v>
      </c>
      <c r="BF277" s="139">
        <f>IF(N277="snížená",J277,0)</f>
        <v>0</v>
      </c>
      <c r="BG277" s="139">
        <f>IF(N277="zákl. přenesená",J277,0)</f>
        <v>0</v>
      </c>
      <c r="BH277" s="139">
        <f>IF(N277="sníž. přenesená",J277,0)</f>
        <v>0</v>
      </c>
      <c r="BI277" s="139">
        <f>IF(N277="nulová",J277,0)</f>
        <v>0</v>
      </c>
      <c r="BJ277" s="17" t="s">
        <v>80</v>
      </c>
      <c r="BK277" s="139">
        <f>ROUND(I277*H277,2)</f>
        <v>0</v>
      </c>
      <c r="BL277" s="17" t="s">
        <v>133</v>
      </c>
      <c r="BM277" s="138" t="s">
        <v>430</v>
      </c>
    </row>
    <row r="278" spans="2:65" s="11" customFormat="1" ht="22.9" customHeight="1">
      <c r="B278" s="115"/>
      <c r="D278" s="116" t="s">
        <v>71</v>
      </c>
      <c r="E278" s="125" t="s">
        <v>431</v>
      </c>
      <c r="F278" s="125" t="s">
        <v>432</v>
      </c>
      <c r="I278" s="118"/>
      <c r="J278" s="126">
        <f>BK278</f>
        <v>0</v>
      </c>
      <c r="L278" s="115"/>
      <c r="M278" s="120"/>
      <c r="P278" s="121">
        <f>SUM(P279:P287)</f>
        <v>0</v>
      </c>
      <c r="R278" s="121">
        <f>SUM(R279:R287)</f>
        <v>0</v>
      </c>
      <c r="T278" s="122">
        <f>SUM(T279:T287)</f>
        <v>0</v>
      </c>
      <c r="AR278" s="116" t="s">
        <v>80</v>
      </c>
      <c r="AT278" s="123" t="s">
        <v>71</v>
      </c>
      <c r="AU278" s="123" t="s">
        <v>80</v>
      </c>
      <c r="AY278" s="116" t="s">
        <v>126</v>
      </c>
      <c r="BK278" s="124">
        <f>SUM(BK279:BK287)</f>
        <v>0</v>
      </c>
    </row>
    <row r="279" spans="2:65" s="1" customFormat="1" ht="24.2" customHeight="1">
      <c r="B279" s="32"/>
      <c r="C279" s="127" t="s">
        <v>433</v>
      </c>
      <c r="D279" s="127" t="s">
        <v>128</v>
      </c>
      <c r="E279" s="128" t="s">
        <v>434</v>
      </c>
      <c r="F279" s="129" t="s">
        <v>435</v>
      </c>
      <c r="G279" s="130" t="s">
        <v>229</v>
      </c>
      <c r="H279" s="131">
        <v>212.52</v>
      </c>
      <c r="I279" s="132"/>
      <c r="J279" s="133">
        <f>ROUND(I279*H279,2)</f>
        <v>0</v>
      </c>
      <c r="K279" s="129" t="s">
        <v>132</v>
      </c>
      <c r="L279" s="32"/>
      <c r="M279" s="134" t="s">
        <v>19</v>
      </c>
      <c r="N279" s="135" t="s">
        <v>43</v>
      </c>
      <c r="P279" s="136">
        <f>O279*H279</f>
        <v>0</v>
      </c>
      <c r="Q279" s="136">
        <v>0</v>
      </c>
      <c r="R279" s="136">
        <f>Q279*H279</f>
        <v>0</v>
      </c>
      <c r="S279" s="136">
        <v>0</v>
      </c>
      <c r="T279" s="137">
        <f>S279*H279</f>
        <v>0</v>
      </c>
      <c r="AR279" s="138" t="s">
        <v>133</v>
      </c>
      <c r="AT279" s="138" t="s">
        <v>128</v>
      </c>
      <c r="AU279" s="138" t="s">
        <v>82</v>
      </c>
      <c r="AY279" s="17" t="s">
        <v>126</v>
      </c>
      <c r="BE279" s="139">
        <f>IF(N279="základní",J279,0)</f>
        <v>0</v>
      </c>
      <c r="BF279" s="139">
        <f>IF(N279="snížená",J279,0)</f>
        <v>0</v>
      </c>
      <c r="BG279" s="139">
        <f>IF(N279="zákl. přenesená",J279,0)</f>
        <v>0</v>
      </c>
      <c r="BH279" s="139">
        <f>IF(N279="sníž. přenesená",J279,0)</f>
        <v>0</v>
      </c>
      <c r="BI279" s="139">
        <f>IF(N279="nulová",J279,0)</f>
        <v>0</v>
      </c>
      <c r="BJ279" s="17" t="s">
        <v>80</v>
      </c>
      <c r="BK279" s="139">
        <f>ROUND(I279*H279,2)</f>
        <v>0</v>
      </c>
      <c r="BL279" s="17" t="s">
        <v>133</v>
      </c>
      <c r="BM279" s="138" t="s">
        <v>436</v>
      </c>
    </row>
    <row r="280" spans="2:65" s="1" customFormat="1" ht="11.25">
      <c r="B280" s="32"/>
      <c r="D280" s="140" t="s">
        <v>135</v>
      </c>
      <c r="F280" s="141" t="s">
        <v>437</v>
      </c>
      <c r="I280" s="142"/>
      <c r="L280" s="32"/>
      <c r="M280" s="143"/>
      <c r="T280" s="53"/>
      <c r="AT280" s="17" t="s">
        <v>135</v>
      </c>
      <c r="AU280" s="17" t="s">
        <v>82</v>
      </c>
    </row>
    <row r="281" spans="2:65" s="1" customFormat="1" ht="24.2" customHeight="1">
      <c r="B281" s="32"/>
      <c r="C281" s="127" t="s">
        <v>438</v>
      </c>
      <c r="D281" s="127" t="s">
        <v>128</v>
      </c>
      <c r="E281" s="128" t="s">
        <v>439</v>
      </c>
      <c r="F281" s="129" t="s">
        <v>440</v>
      </c>
      <c r="G281" s="130" t="s">
        <v>229</v>
      </c>
      <c r="H281" s="131">
        <v>3187.8</v>
      </c>
      <c r="I281" s="132"/>
      <c r="J281" s="133">
        <f>ROUND(I281*H281,2)</f>
        <v>0</v>
      </c>
      <c r="K281" s="129" t="s">
        <v>132</v>
      </c>
      <c r="L281" s="32"/>
      <c r="M281" s="134" t="s">
        <v>19</v>
      </c>
      <c r="N281" s="135" t="s">
        <v>43</v>
      </c>
      <c r="P281" s="136">
        <f>O281*H281</f>
        <v>0</v>
      </c>
      <c r="Q281" s="136">
        <v>0</v>
      </c>
      <c r="R281" s="136">
        <f>Q281*H281</f>
        <v>0</v>
      </c>
      <c r="S281" s="136">
        <v>0</v>
      </c>
      <c r="T281" s="137">
        <f>S281*H281</f>
        <v>0</v>
      </c>
      <c r="AR281" s="138" t="s">
        <v>133</v>
      </c>
      <c r="AT281" s="138" t="s">
        <v>128</v>
      </c>
      <c r="AU281" s="138" t="s">
        <v>82</v>
      </c>
      <c r="AY281" s="17" t="s">
        <v>126</v>
      </c>
      <c r="BE281" s="139">
        <f>IF(N281="základní",J281,0)</f>
        <v>0</v>
      </c>
      <c r="BF281" s="139">
        <f>IF(N281="snížená",J281,0)</f>
        <v>0</v>
      </c>
      <c r="BG281" s="139">
        <f>IF(N281="zákl. přenesená",J281,0)</f>
        <v>0</v>
      </c>
      <c r="BH281" s="139">
        <f>IF(N281="sníž. přenesená",J281,0)</f>
        <v>0</v>
      </c>
      <c r="BI281" s="139">
        <f>IF(N281="nulová",J281,0)</f>
        <v>0</v>
      </c>
      <c r="BJ281" s="17" t="s">
        <v>80</v>
      </c>
      <c r="BK281" s="139">
        <f>ROUND(I281*H281,2)</f>
        <v>0</v>
      </c>
      <c r="BL281" s="17" t="s">
        <v>133</v>
      </c>
      <c r="BM281" s="138" t="s">
        <v>441</v>
      </c>
    </row>
    <row r="282" spans="2:65" s="1" customFormat="1" ht="11.25">
      <c r="B282" s="32"/>
      <c r="D282" s="140" t="s">
        <v>135</v>
      </c>
      <c r="F282" s="141" t="s">
        <v>442</v>
      </c>
      <c r="I282" s="142"/>
      <c r="L282" s="32"/>
      <c r="M282" s="143"/>
      <c r="T282" s="53"/>
      <c r="AT282" s="17" t="s">
        <v>135</v>
      </c>
      <c r="AU282" s="17" t="s">
        <v>82</v>
      </c>
    </row>
    <row r="283" spans="2:65" s="12" customFormat="1" ht="11.25">
      <c r="B283" s="144"/>
      <c r="D283" s="145" t="s">
        <v>152</v>
      </c>
      <c r="E283" s="146" t="s">
        <v>19</v>
      </c>
      <c r="F283" s="147" t="s">
        <v>443</v>
      </c>
      <c r="H283" s="148">
        <v>3187.8</v>
      </c>
      <c r="I283" s="149"/>
      <c r="L283" s="144"/>
      <c r="M283" s="150"/>
      <c r="T283" s="151"/>
      <c r="AT283" s="146" t="s">
        <v>152</v>
      </c>
      <c r="AU283" s="146" t="s">
        <v>82</v>
      </c>
      <c r="AV283" s="12" t="s">
        <v>82</v>
      </c>
      <c r="AW283" s="12" t="s">
        <v>33</v>
      </c>
      <c r="AX283" s="12" t="s">
        <v>80</v>
      </c>
      <c r="AY283" s="146" t="s">
        <v>126</v>
      </c>
    </row>
    <row r="284" spans="2:65" s="1" customFormat="1" ht="16.5" customHeight="1">
      <c r="B284" s="32"/>
      <c r="C284" s="127" t="s">
        <v>444</v>
      </c>
      <c r="D284" s="127" t="s">
        <v>128</v>
      </c>
      <c r="E284" s="128" t="s">
        <v>445</v>
      </c>
      <c r="F284" s="129" t="s">
        <v>446</v>
      </c>
      <c r="G284" s="130" t="s">
        <v>229</v>
      </c>
      <c r="H284" s="131">
        <v>212.52</v>
      </c>
      <c r="I284" s="132"/>
      <c r="J284" s="133">
        <f>ROUND(I284*H284,2)</f>
        <v>0</v>
      </c>
      <c r="K284" s="129" t="s">
        <v>132</v>
      </c>
      <c r="L284" s="32"/>
      <c r="M284" s="134" t="s">
        <v>19</v>
      </c>
      <c r="N284" s="135" t="s">
        <v>43</v>
      </c>
      <c r="P284" s="136">
        <f>O284*H284</f>
        <v>0</v>
      </c>
      <c r="Q284" s="136">
        <v>0</v>
      </c>
      <c r="R284" s="136">
        <f>Q284*H284</f>
        <v>0</v>
      </c>
      <c r="S284" s="136">
        <v>0</v>
      </c>
      <c r="T284" s="137">
        <f>S284*H284</f>
        <v>0</v>
      </c>
      <c r="AR284" s="138" t="s">
        <v>133</v>
      </c>
      <c r="AT284" s="138" t="s">
        <v>128</v>
      </c>
      <c r="AU284" s="138" t="s">
        <v>82</v>
      </c>
      <c r="AY284" s="17" t="s">
        <v>126</v>
      </c>
      <c r="BE284" s="139">
        <f>IF(N284="základní",J284,0)</f>
        <v>0</v>
      </c>
      <c r="BF284" s="139">
        <f>IF(N284="snížená",J284,0)</f>
        <v>0</v>
      </c>
      <c r="BG284" s="139">
        <f>IF(N284="zákl. přenesená",J284,0)</f>
        <v>0</v>
      </c>
      <c r="BH284" s="139">
        <f>IF(N284="sníž. přenesená",J284,0)</f>
        <v>0</v>
      </c>
      <c r="BI284" s="139">
        <f>IF(N284="nulová",J284,0)</f>
        <v>0</v>
      </c>
      <c r="BJ284" s="17" t="s">
        <v>80</v>
      </c>
      <c r="BK284" s="139">
        <f>ROUND(I284*H284,2)</f>
        <v>0</v>
      </c>
      <c r="BL284" s="17" t="s">
        <v>133</v>
      </c>
      <c r="BM284" s="138" t="s">
        <v>447</v>
      </c>
    </row>
    <row r="285" spans="2:65" s="1" customFormat="1" ht="11.25">
      <c r="B285" s="32"/>
      <c r="D285" s="140" t="s">
        <v>135</v>
      </c>
      <c r="F285" s="141" t="s">
        <v>448</v>
      </c>
      <c r="I285" s="142"/>
      <c r="L285" s="32"/>
      <c r="M285" s="143"/>
      <c r="T285" s="53"/>
      <c r="AT285" s="17" t="s">
        <v>135</v>
      </c>
      <c r="AU285" s="17" t="s">
        <v>82</v>
      </c>
    </row>
    <row r="286" spans="2:65" s="1" customFormat="1" ht="24.2" customHeight="1">
      <c r="B286" s="32"/>
      <c r="C286" s="127" t="s">
        <v>449</v>
      </c>
      <c r="D286" s="127" t="s">
        <v>128</v>
      </c>
      <c r="E286" s="128" t="s">
        <v>450</v>
      </c>
      <c r="F286" s="129" t="s">
        <v>451</v>
      </c>
      <c r="G286" s="130" t="s">
        <v>229</v>
      </c>
      <c r="H286" s="131">
        <v>212.52</v>
      </c>
      <c r="I286" s="132"/>
      <c r="J286" s="133">
        <f>ROUND(I286*H286,2)</f>
        <v>0</v>
      </c>
      <c r="K286" s="129" t="s">
        <v>132</v>
      </c>
      <c r="L286" s="32"/>
      <c r="M286" s="134" t="s">
        <v>19</v>
      </c>
      <c r="N286" s="135" t="s">
        <v>43</v>
      </c>
      <c r="P286" s="136">
        <f>O286*H286</f>
        <v>0</v>
      </c>
      <c r="Q286" s="136">
        <v>0</v>
      </c>
      <c r="R286" s="136">
        <f>Q286*H286</f>
        <v>0</v>
      </c>
      <c r="S286" s="136">
        <v>0</v>
      </c>
      <c r="T286" s="137">
        <f>S286*H286</f>
        <v>0</v>
      </c>
      <c r="AR286" s="138" t="s">
        <v>133</v>
      </c>
      <c r="AT286" s="138" t="s">
        <v>128</v>
      </c>
      <c r="AU286" s="138" t="s">
        <v>82</v>
      </c>
      <c r="AY286" s="17" t="s">
        <v>126</v>
      </c>
      <c r="BE286" s="139">
        <f>IF(N286="základní",J286,0)</f>
        <v>0</v>
      </c>
      <c r="BF286" s="139">
        <f>IF(N286="snížená",J286,0)</f>
        <v>0</v>
      </c>
      <c r="BG286" s="139">
        <f>IF(N286="zákl. přenesená",J286,0)</f>
        <v>0</v>
      </c>
      <c r="BH286" s="139">
        <f>IF(N286="sníž. přenesená",J286,0)</f>
        <v>0</v>
      </c>
      <c r="BI286" s="139">
        <f>IF(N286="nulová",J286,0)</f>
        <v>0</v>
      </c>
      <c r="BJ286" s="17" t="s">
        <v>80</v>
      </c>
      <c r="BK286" s="139">
        <f>ROUND(I286*H286,2)</f>
        <v>0</v>
      </c>
      <c r="BL286" s="17" t="s">
        <v>133</v>
      </c>
      <c r="BM286" s="138" t="s">
        <v>452</v>
      </c>
    </row>
    <row r="287" spans="2:65" s="1" customFormat="1" ht="11.25">
      <c r="B287" s="32"/>
      <c r="D287" s="140" t="s">
        <v>135</v>
      </c>
      <c r="F287" s="141" t="s">
        <v>453</v>
      </c>
      <c r="I287" s="142"/>
      <c r="L287" s="32"/>
      <c r="M287" s="143"/>
      <c r="T287" s="53"/>
      <c r="AT287" s="17" t="s">
        <v>135</v>
      </c>
      <c r="AU287" s="17" t="s">
        <v>82</v>
      </c>
    </row>
    <row r="288" spans="2:65" s="11" customFormat="1" ht="22.9" customHeight="1">
      <c r="B288" s="115"/>
      <c r="D288" s="116" t="s">
        <v>71</v>
      </c>
      <c r="E288" s="125" t="s">
        <v>454</v>
      </c>
      <c r="F288" s="125" t="s">
        <v>455</v>
      </c>
      <c r="I288" s="118"/>
      <c r="J288" s="126">
        <f>BK288</f>
        <v>0</v>
      </c>
      <c r="L288" s="115"/>
      <c r="M288" s="120"/>
      <c r="P288" s="121">
        <f>SUM(P289:P290)</f>
        <v>0</v>
      </c>
      <c r="R288" s="121">
        <f>SUM(R289:R290)</f>
        <v>0</v>
      </c>
      <c r="T288" s="122">
        <f>SUM(T289:T290)</f>
        <v>0</v>
      </c>
      <c r="AR288" s="116" t="s">
        <v>80</v>
      </c>
      <c r="AT288" s="123" t="s">
        <v>71</v>
      </c>
      <c r="AU288" s="123" t="s">
        <v>80</v>
      </c>
      <c r="AY288" s="116" t="s">
        <v>126</v>
      </c>
      <c r="BK288" s="124">
        <f>SUM(BK289:BK290)</f>
        <v>0</v>
      </c>
    </row>
    <row r="289" spans="2:65" s="1" customFormat="1" ht="16.5" customHeight="1">
      <c r="B289" s="32"/>
      <c r="C289" s="127" t="s">
        <v>456</v>
      </c>
      <c r="D289" s="127" t="s">
        <v>128</v>
      </c>
      <c r="E289" s="128" t="s">
        <v>457</v>
      </c>
      <c r="F289" s="129" t="s">
        <v>458</v>
      </c>
      <c r="G289" s="130" t="s">
        <v>229</v>
      </c>
      <c r="H289" s="131">
        <v>478.41</v>
      </c>
      <c r="I289" s="132"/>
      <c r="J289" s="133">
        <f>ROUND(I289*H289,2)</f>
        <v>0</v>
      </c>
      <c r="K289" s="129" t="s">
        <v>132</v>
      </c>
      <c r="L289" s="32"/>
      <c r="M289" s="134" t="s">
        <v>19</v>
      </c>
      <c r="N289" s="135" t="s">
        <v>43</v>
      </c>
      <c r="P289" s="136">
        <f>O289*H289</f>
        <v>0</v>
      </c>
      <c r="Q289" s="136">
        <v>0</v>
      </c>
      <c r="R289" s="136">
        <f>Q289*H289</f>
        <v>0</v>
      </c>
      <c r="S289" s="136">
        <v>0</v>
      </c>
      <c r="T289" s="137">
        <f>S289*H289</f>
        <v>0</v>
      </c>
      <c r="AR289" s="138" t="s">
        <v>133</v>
      </c>
      <c r="AT289" s="138" t="s">
        <v>128</v>
      </c>
      <c r="AU289" s="138" t="s">
        <v>82</v>
      </c>
      <c r="AY289" s="17" t="s">
        <v>126</v>
      </c>
      <c r="BE289" s="139">
        <f>IF(N289="základní",J289,0)</f>
        <v>0</v>
      </c>
      <c r="BF289" s="139">
        <f>IF(N289="snížená",J289,0)</f>
        <v>0</v>
      </c>
      <c r="BG289" s="139">
        <f>IF(N289="zákl. přenesená",J289,0)</f>
        <v>0</v>
      </c>
      <c r="BH289" s="139">
        <f>IF(N289="sníž. přenesená",J289,0)</f>
        <v>0</v>
      </c>
      <c r="BI289" s="139">
        <f>IF(N289="nulová",J289,0)</f>
        <v>0</v>
      </c>
      <c r="BJ289" s="17" t="s">
        <v>80</v>
      </c>
      <c r="BK289" s="139">
        <f>ROUND(I289*H289,2)</f>
        <v>0</v>
      </c>
      <c r="BL289" s="17" t="s">
        <v>133</v>
      </c>
      <c r="BM289" s="138" t="s">
        <v>459</v>
      </c>
    </row>
    <row r="290" spans="2:65" s="1" customFormat="1" ht="11.25">
      <c r="B290" s="32"/>
      <c r="D290" s="140" t="s">
        <v>135</v>
      </c>
      <c r="F290" s="141" t="s">
        <v>460</v>
      </c>
      <c r="I290" s="142"/>
      <c r="L290" s="32"/>
      <c r="M290" s="143"/>
      <c r="T290" s="53"/>
      <c r="AT290" s="17" t="s">
        <v>135</v>
      </c>
      <c r="AU290" s="17" t="s">
        <v>82</v>
      </c>
    </row>
    <row r="291" spans="2:65" s="11" customFormat="1" ht="25.9" customHeight="1">
      <c r="B291" s="115"/>
      <c r="D291" s="116" t="s">
        <v>71</v>
      </c>
      <c r="E291" s="117" t="s">
        <v>461</v>
      </c>
      <c r="F291" s="117" t="s">
        <v>462</v>
      </c>
      <c r="I291" s="118"/>
      <c r="J291" s="119">
        <f>BK291</f>
        <v>0</v>
      </c>
      <c r="L291" s="115"/>
      <c r="M291" s="120"/>
      <c r="P291" s="121">
        <f>P292+P298+P320</f>
        <v>0</v>
      </c>
      <c r="R291" s="121">
        <f>R292+R298+R320</f>
        <v>4.7166002300000001</v>
      </c>
      <c r="T291" s="122">
        <f>T292+T298+T320</f>
        <v>0</v>
      </c>
      <c r="AR291" s="116" t="s">
        <v>82</v>
      </c>
      <c r="AT291" s="123" t="s">
        <v>71</v>
      </c>
      <c r="AU291" s="123" t="s">
        <v>72</v>
      </c>
      <c r="AY291" s="116" t="s">
        <v>126</v>
      </c>
      <c r="BK291" s="124">
        <f>BK292+BK298+BK320</f>
        <v>0</v>
      </c>
    </row>
    <row r="292" spans="2:65" s="11" customFormat="1" ht="22.9" customHeight="1">
      <c r="B292" s="115"/>
      <c r="D292" s="116" t="s">
        <v>71</v>
      </c>
      <c r="E292" s="125" t="s">
        <v>463</v>
      </c>
      <c r="F292" s="125" t="s">
        <v>464</v>
      </c>
      <c r="I292" s="118"/>
      <c r="J292" s="126">
        <f>BK292</f>
        <v>0</v>
      </c>
      <c r="L292" s="115"/>
      <c r="M292" s="120"/>
      <c r="P292" s="121">
        <f>SUM(P293:P297)</f>
        <v>0</v>
      </c>
      <c r="R292" s="121">
        <f>SUM(R293:R297)</f>
        <v>0</v>
      </c>
      <c r="T292" s="122">
        <f>SUM(T293:T297)</f>
        <v>0</v>
      </c>
      <c r="AR292" s="116" t="s">
        <v>82</v>
      </c>
      <c r="AT292" s="123" t="s">
        <v>71</v>
      </c>
      <c r="AU292" s="123" t="s">
        <v>80</v>
      </c>
      <c r="AY292" s="116" t="s">
        <v>126</v>
      </c>
      <c r="BK292" s="124">
        <f>SUM(BK293:BK297)</f>
        <v>0</v>
      </c>
    </row>
    <row r="293" spans="2:65" s="1" customFormat="1" ht="16.5" customHeight="1">
      <c r="B293" s="32"/>
      <c r="C293" s="127" t="s">
        <v>465</v>
      </c>
      <c r="D293" s="127" t="s">
        <v>128</v>
      </c>
      <c r="E293" s="128" t="s">
        <v>466</v>
      </c>
      <c r="F293" s="129" t="s">
        <v>467</v>
      </c>
      <c r="G293" s="130" t="s">
        <v>280</v>
      </c>
      <c r="H293" s="131">
        <v>45</v>
      </c>
      <c r="I293" s="132"/>
      <c r="J293" s="133">
        <f>ROUND(I293*H293,2)</f>
        <v>0</v>
      </c>
      <c r="K293" s="129" t="s">
        <v>19</v>
      </c>
      <c r="L293" s="32"/>
      <c r="M293" s="134" t="s">
        <v>19</v>
      </c>
      <c r="N293" s="135" t="s">
        <v>43</v>
      </c>
      <c r="P293" s="136">
        <f>O293*H293</f>
        <v>0</v>
      </c>
      <c r="Q293" s="136">
        <v>0</v>
      </c>
      <c r="R293" s="136">
        <f>Q293*H293</f>
        <v>0</v>
      </c>
      <c r="S293" s="136">
        <v>0</v>
      </c>
      <c r="T293" s="137">
        <f>S293*H293</f>
        <v>0</v>
      </c>
      <c r="AR293" s="138" t="s">
        <v>133</v>
      </c>
      <c r="AT293" s="138" t="s">
        <v>128</v>
      </c>
      <c r="AU293" s="138" t="s">
        <v>82</v>
      </c>
      <c r="AY293" s="17" t="s">
        <v>126</v>
      </c>
      <c r="BE293" s="139">
        <f>IF(N293="základní",J293,0)</f>
        <v>0</v>
      </c>
      <c r="BF293" s="139">
        <f>IF(N293="snížená",J293,0)</f>
        <v>0</v>
      </c>
      <c r="BG293" s="139">
        <f>IF(N293="zákl. přenesená",J293,0)</f>
        <v>0</v>
      </c>
      <c r="BH293" s="139">
        <f>IF(N293="sníž. přenesená",J293,0)</f>
        <v>0</v>
      </c>
      <c r="BI293" s="139">
        <f>IF(N293="nulová",J293,0)</f>
        <v>0</v>
      </c>
      <c r="BJ293" s="17" t="s">
        <v>80</v>
      </c>
      <c r="BK293" s="139">
        <f>ROUND(I293*H293,2)</f>
        <v>0</v>
      </c>
      <c r="BL293" s="17" t="s">
        <v>133</v>
      </c>
      <c r="BM293" s="138" t="s">
        <v>468</v>
      </c>
    </row>
    <row r="294" spans="2:65" s="1" customFormat="1" ht="16.5" customHeight="1">
      <c r="B294" s="32"/>
      <c r="C294" s="127" t="s">
        <v>469</v>
      </c>
      <c r="D294" s="127" t="s">
        <v>128</v>
      </c>
      <c r="E294" s="128" t="s">
        <v>470</v>
      </c>
      <c r="F294" s="129" t="s">
        <v>471</v>
      </c>
      <c r="G294" s="130" t="s">
        <v>149</v>
      </c>
      <c r="H294" s="131">
        <v>27</v>
      </c>
      <c r="I294" s="132"/>
      <c r="J294" s="133">
        <f>ROUND(I294*H294,2)</f>
        <v>0</v>
      </c>
      <c r="K294" s="129" t="s">
        <v>19</v>
      </c>
      <c r="L294" s="32"/>
      <c r="M294" s="134" t="s">
        <v>19</v>
      </c>
      <c r="N294" s="135" t="s">
        <v>43</v>
      </c>
      <c r="P294" s="136">
        <f>O294*H294</f>
        <v>0</v>
      </c>
      <c r="Q294" s="136">
        <v>0</v>
      </c>
      <c r="R294" s="136">
        <f>Q294*H294</f>
        <v>0</v>
      </c>
      <c r="S294" s="136">
        <v>0</v>
      </c>
      <c r="T294" s="137">
        <f>S294*H294</f>
        <v>0</v>
      </c>
      <c r="AR294" s="138" t="s">
        <v>133</v>
      </c>
      <c r="AT294" s="138" t="s">
        <v>128</v>
      </c>
      <c r="AU294" s="138" t="s">
        <v>82</v>
      </c>
      <c r="AY294" s="17" t="s">
        <v>126</v>
      </c>
      <c r="BE294" s="139">
        <f>IF(N294="základní",J294,0)</f>
        <v>0</v>
      </c>
      <c r="BF294" s="139">
        <f>IF(N294="snížená",J294,0)</f>
        <v>0</v>
      </c>
      <c r="BG294" s="139">
        <f>IF(N294="zákl. přenesená",J294,0)</f>
        <v>0</v>
      </c>
      <c r="BH294" s="139">
        <f>IF(N294="sníž. přenesená",J294,0)</f>
        <v>0</v>
      </c>
      <c r="BI294" s="139">
        <f>IF(N294="nulová",J294,0)</f>
        <v>0</v>
      </c>
      <c r="BJ294" s="17" t="s">
        <v>80</v>
      </c>
      <c r="BK294" s="139">
        <f>ROUND(I294*H294,2)</f>
        <v>0</v>
      </c>
      <c r="BL294" s="17" t="s">
        <v>133</v>
      </c>
      <c r="BM294" s="138" t="s">
        <v>472</v>
      </c>
    </row>
    <row r="295" spans="2:65" s="1" customFormat="1" ht="16.5" customHeight="1">
      <c r="B295" s="32"/>
      <c r="C295" s="127" t="s">
        <v>473</v>
      </c>
      <c r="D295" s="127" t="s">
        <v>128</v>
      </c>
      <c r="E295" s="128" t="s">
        <v>474</v>
      </c>
      <c r="F295" s="129" t="s">
        <v>475</v>
      </c>
      <c r="G295" s="130" t="s">
        <v>280</v>
      </c>
      <c r="H295" s="131">
        <v>45</v>
      </c>
      <c r="I295" s="132"/>
      <c r="J295" s="133">
        <f>ROUND(I295*H295,2)</f>
        <v>0</v>
      </c>
      <c r="K295" s="129" t="s">
        <v>19</v>
      </c>
      <c r="L295" s="32"/>
      <c r="M295" s="134" t="s">
        <v>19</v>
      </c>
      <c r="N295" s="135" t="s">
        <v>43</v>
      </c>
      <c r="P295" s="136">
        <f>O295*H295</f>
        <v>0</v>
      </c>
      <c r="Q295" s="136">
        <v>0</v>
      </c>
      <c r="R295" s="136">
        <f>Q295*H295</f>
        <v>0</v>
      </c>
      <c r="S295" s="136">
        <v>0</v>
      </c>
      <c r="T295" s="137">
        <f>S295*H295</f>
        <v>0</v>
      </c>
      <c r="AR295" s="138" t="s">
        <v>133</v>
      </c>
      <c r="AT295" s="138" t="s">
        <v>128</v>
      </c>
      <c r="AU295" s="138" t="s">
        <v>82</v>
      </c>
      <c r="AY295" s="17" t="s">
        <v>126</v>
      </c>
      <c r="BE295" s="139">
        <f>IF(N295="základní",J295,0)</f>
        <v>0</v>
      </c>
      <c r="BF295" s="139">
        <f>IF(N295="snížená",J295,0)</f>
        <v>0</v>
      </c>
      <c r="BG295" s="139">
        <f>IF(N295="zákl. přenesená",J295,0)</f>
        <v>0</v>
      </c>
      <c r="BH295" s="139">
        <f>IF(N295="sníž. přenesená",J295,0)</f>
        <v>0</v>
      </c>
      <c r="BI295" s="139">
        <f>IF(N295="nulová",J295,0)</f>
        <v>0</v>
      </c>
      <c r="BJ295" s="17" t="s">
        <v>80</v>
      </c>
      <c r="BK295" s="139">
        <f>ROUND(I295*H295,2)</f>
        <v>0</v>
      </c>
      <c r="BL295" s="17" t="s">
        <v>133</v>
      </c>
      <c r="BM295" s="138" t="s">
        <v>476</v>
      </c>
    </row>
    <row r="296" spans="2:65" s="1" customFormat="1" ht="16.5" customHeight="1">
      <c r="B296" s="32"/>
      <c r="C296" s="127" t="s">
        <v>477</v>
      </c>
      <c r="D296" s="127" t="s">
        <v>128</v>
      </c>
      <c r="E296" s="128" t="s">
        <v>478</v>
      </c>
      <c r="F296" s="129" t="s">
        <v>479</v>
      </c>
      <c r="G296" s="130" t="s">
        <v>280</v>
      </c>
      <c r="H296" s="131">
        <v>180</v>
      </c>
      <c r="I296" s="132"/>
      <c r="J296" s="133">
        <f>ROUND(I296*H296,2)</f>
        <v>0</v>
      </c>
      <c r="K296" s="129" t="s">
        <v>19</v>
      </c>
      <c r="L296" s="32"/>
      <c r="M296" s="134" t="s">
        <v>19</v>
      </c>
      <c r="N296" s="135" t="s">
        <v>43</v>
      </c>
      <c r="P296" s="136">
        <f>O296*H296</f>
        <v>0</v>
      </c>
      <c r="Q296" s="136">
        <v>0</v>
      </c>
      <c r="R296" s="136">
        <f>Q296*H296</f>
        <v>0</v>
      </c>
      <c r="S296" s="136">
        <v>0</v>
      </c>
      <c r="T296" s="137">
        <f>S296*H296</f>
        <v>0</v>
      </c>
      <c r="AR296" s="138" t="s">
        <v>133</v>
      </c>
      <c r="AT296" s="138" t="s">
        <v>128</v>
      </c>
      <c r="AU296" s="138" t="s">
        <v>82</v>
      </c>
      <c r="AY296" s="17" t="s">
        <v>126</v>
      </c>
      <c r="BE296" s="139">
        <f>IF(N296="základní",J296,0)</f>
        <v>0</v>
      </c>
      <c r="BF296" s="139">
        <f>IF(N296="snížená",J296,0)</f>
        <v>0</v>
      </c>
      <c r="BG296" s="139">
        <f>IF(N296="zákl. přenesená",J296,0)</f>
        <v>0</v>
      </c>
      <c r="BH296" s="139">
        <f>IF(N296="sníž. přenesená",J296,0)</f>
        <v>0</v>
      </c>
      <c r="BI296" s="139">
        <f>IF(N296="nulová",J296,0)</f>
        <v>0</v>
      </c>
      <c r="BJ296" s="17" t="s">
        <v>80</v>
      </c>
      <c r="BK296" s="139">
        <f>ROUND(I296*H296,2)</f>
        <v>0</v>
      </c>
      <c r="BL296" s="17" t="s">
        <v>133</v>
      </c>
      <c r="BM296" s="138" t="s">
        <v>480</v>
      </c>
    </row>
    <row r="297" spans="2:65" s="1" customFormat="1" ht="16.5" customHeight="1">
      <c r="B297" s="32"/>
      <c r="C297" s="127" t="s">
        <v>481</v>
      </c>
      <c r="D297" s="127" t="s">
        <v>128</v>
      </c>
      <c r="E297" s="128" t="s">
        <v>482</v>
      </c>
      <c r="F297" s="129" t="s">
        <v>483</v>
      </c>
      <c r="G297" s="130" t="s">
        <v>320</v>
      </c>
      <c r="H297" s="131">
        <v>1</v>
      </c>
      <c r="I297" s="132"/>
      <c r="J297" s="133">
        <f>ROUND(I297*H297,2)</f>
        <v>0</v>
      </c>
      <c r="K297" s="129" t="s">
        <v>19</v>
      </c>
      <c r="L297" s="32"/>
      <c r="M297" s="134" t="s">
        <v>19</v>
      </c>
      <c r="N297" s="135" t="s">
        <v>43</v>
      </c>
      <c r="P297" s="136">
        <f>O297*H297</f>
        <v>0</v>
      </c>
      <c r="Q297" s="136">
        <v>0</v>
      </c>
      <c r="R297" s="136">
        <f>Q297*H297</f>
        <v>0</v>
      </c>
      <c r="S297" s="136">
        <v>0</v>
      </c>
      <c r="T297" s="137">
        <f>S297*H297</f>
        <v>0</v>
      </c>
      <c r="AR297" s="138" t="s">
        <v>133</v>
      </c>
      <c r="AT297" s="138" t="s">
        <v>128</v>
      </c>
      <c r="AU297" s="138" t="s">
        <v>82</v>
      </c>
      <c r="AY297" s="17" t="s">
        <v>126</v>
      </c>
      <c r="BE297" s="139">
        <f>IF(N297="základní",J297,0)</f>
        <v>0</v>
      </c>
      <c r="BF297" s="139">
        <f>IF(N297="snížená",J297,0)</f>
        <v>0</v>
      </c>
      <c r="BG297" s="139">
        <f>IF(N297="zákl. přenesená",J297,0)</f>
        <v>0</v>
      </c>
      <c r="BH297" s="139">
        <f>IF(N297="sníž. přenesená",J297,0)</f>
        <v>0</v>
      </c>
      <c r="BI297" s="139">
        <f>IF(N297="nulová",J297,0)</f>
        <v>0</v>
      </c>
      <c r="BJ297" s="17" t="s">
        <v>80</v>
      </c>
      <c r="BK297" s="139">
        <f>ROUND(I297*H297,2)</f>
        <v>0</v>
      </c>
      <c r="BL297" s="17" t="s">
        <v>133</v>
      </c>
      <c r="BM297" s="138" t="s">
        <v>484</v>
      </c>
    </row>
    <row r="298" spans="2:65" s="11" customFormat="1" ht="22.9" customHeight="1">
      <c r="B298" s="115"/>
      <c r="D298" s="116" t="s">
        <v>71</v>
      </c>
      <c r="E298" s="125" t="s">
        <v>485</v>
      </c>
      <c r="F298" s="125" t="s">
        <v>486</v>
      </c>
      <c r="I298" s="118"/>
      <c r="J298" s="126">
        <f>BK298</f>
        <v>0</v>
      </c>
      <c r="L298" s="115"/>
      <c r="M298" s="120"/>
      <c r="P298" s="121">
        <f>SUM(P299:P319)</f>
        <v>0</v>
      </c>
      <c r="R298" s="121">
        <f>SUM(R299:R319)</f>
        <v>4.5572762300000003</v>
      </c>
      <c r="T298" s="122">
        <f>SUM(T299:T319)</f>
        <v>0</v>
      </c>
      <c r="AR298" s="116" t="s">
        <v>82</v>
      </c>
      <c r="AT298" s="123" t="s">
        <v>71</v>
      </c>
      <c r="AU298" s="123" t="s">
        <v>80</v>
      </c>
      <c r="AY298" s="116" t="s">
        <v>126</v>
      </c>
      <c r="BK298" s="124">
        <f>SUM(BK299:BK319)</f>
        <v>0</v>
      </c>
    </row>
    <row r="299" spans="2:65" s="1" customFormat="1" ht="16.5" customHeight="1">
      <c r="B299" s="32"/>
      <c r="C299" s="127" t="s">
        <v>487</v>
      </c>
      <c r="D299" s="127" t="s">
        <v>128</v>
      </c>
      <c r="E299" s="128" t="s">
        <v>488</v>
      </c>
      <c r="F299" s="129" t="s">
        <v>489</v>
      </c>
      <c r="G299" s="130" t="s">
        <v>149</v>
      </c>
      <c r="H299" s="131">
        <v>8.0830000000000002</v>
      </c>
      <c r="I299" s="132"/>
      <c r="J299" s="133">
        <f>ROUND(I299*H299,2)</f>
        <v>0</v>
      </c>
      <c r="K299" s="129" t="s">
        <v>132</v>
      </c>
      <c r="L299" s="32"/>
      <c r="M299" s="134" t="s">
        <v>19</v>
      </c>
      <c r="N299" s="135" t="s">
        <v>43</v>
      </c>
      <c r="P299" s="136">
        <f>O299*H299</f>
        <v>0</v>
      </c>
      <c r="Q299" s="136">
        <v>0</v>
      </c>
      <c r="R299" s="136">
        <f>Q299*H299</f>
        <v>0</v>
      </c>
      <c r="S299" s="136">
        <v>0</v>
      </c>
      <c r="T299" s="137">
        <f>S299*H299</f>
        <v>0</v>
      </c>
      <c r="AR299" s="138" t="s">
        <v>225</v>
      </c>
      <c r="AT299" s="138" t="s">
        <v>128</v>
      </c>
      <c r="AU299" s="138" t="s">
        <v>82</v>
      </c>
      <c r="AY299" s="17" t="s">
        <v>126</v>
      </c>
      <c r="BE299" s="139">
        <f>IF(N299="základní",J299,0)</f>
        <v>0</v>
      </c>
      <c r="BF299" s="139">
        <f>IF(N299="snížená",J299,0)</f>
        <v>0</v>
      </c>
      <c r="BG299" s="139">
        <f>IF(N299="zákl. přenesená",J299,0)</f>
        <v>0</v>
      </c>
      <c r="BH299" s="139">
        <f>IF(N299="sníž. přenesená",J299,0)</f>
        <v>0</v>
      </c>
      <c r="BI299" s="139">
        <f>IF(N299="nulová",J299,0)</f>
        <v>0</v>
      </c>
      <c r="BJ299" s="17" t="s">
        <v>80</v>
      </c>
      <c r="BK299" s="139">
        <f>ROUND(I299*H299,2)</f>
        <v>0</v>
      </c>
      <c r="BL299" s="17" t="s">
        <v>225</v>
      </c>
      <c r="BM299" s="138" t="s">
        <v>490</v>
      </c>
    </row>
    <row r="300" spans="2:65" s="1" customFormat="1" ht="11.25">
      <c r="B300" s="32"/>
      <c r="D300" s="140" t="s">
        <v>135</v>
      </c>
      <c r="F300" s="141" t="s">
        <v>491</v>
      </c>
      <c r="I300" s="142"/>
      <c r="L300" s="32"/>
      <c r="M300" s="143"/>
      <c r="T300" s="53"/>
      <c r="AT300" s="17" t="s">
        <v>135</v>
      </c>
      <c r="AU300" s="17" t="s">
        <v>82</v>
      </c>
    </row>
    <row r="301" spans="2:65" s="13" customFormat="1" ht="11.25">
      <c r="B301" s="152"/>
      <c r="D301" s="145" t="s">
        <v>152</v>
      </c>
      <c r="E301" s="153" t="s">
        <v>19</v>
      </c>
      <c r="F301" s="154" t="s">
        <v>492</v>
      </c>
      <c r="H301" s="153" t="s">
        <v>19</v>
      </c>
      <c r="I301" s="155"/>
      <c r="L301" s="152"/>
      <c r="M301" s="156"/>
      <c r="T301" s="157"/>
      <c r="AT301" s="153" t="s">
        <v>152</v>
      </c>
      <c r="AU301" s="153" t="s">
        <v>82</v>
      </c>
      <c r="AV301" s="13" t="s">
        <v>80</v>
      </c>
      <c r="AW301" s="13" t="s">
        <v>33</v>
      </c>
      <c r="AX301" s="13" t="s">
        <v>72</v>
      </c>
      <c r="AY301" s="153" t="s">
        <v>126</v>
      </c>
    </row>
    <row r="302" spans="2:65" s="12" customFormat="1" ht="11.25">
      <c r="B302" s="144"/>
      <c r="D302" s="145" t="s">
        <v>152</v>
      </c>
      <c r="E302" s="146" t="s">
        <v>19</v>
      </c>
      <c r="F302" s="147" t="s">
        <v>493</v>
      </c>
      <c r="H302" s="148">
        <v>8.0830000000000002</v>
      </c>
      <c r="I302" s="149"/>
      <c r="L302" s="144"/>
      <c r="M302" s="150"/>
      <c r="T302" s="151"/>
      <c r="AT302" s="146" t="s">
        <v>152</v>
      </c>
      <c r="AU302" s="146" t="s">
        <v>82</v>
      </c>
      <c r="AV302" s="12" t="s">
        <v>82</v>
      </c>
      <c r="AW302" s="12" t="s">
        <v>33</v>
      </c>
      <c r="AX302" s="12" t="s">
        <v>80</v>
      </c>
      <c r="AY302" s="146" t="s">
        <v>126</v>
      </c>
    </row>
    <row r="303" spans="2:65" s="1" customFormat="1" ht="24.2" customHeight="1">
      <c r="B303" s="32"/>
      <c r="C303" s="127" t="s">
        <v>494</v>
      </c>
      <c r="D303" s="127" t="s">
        <v>128</v>
      </c>
      <c r="E303" s="128" t="s">
        <v>495</v>
      </c>
      <c r="F303" s="129" t="s">
        <v>496</v>
      </c>
      <c r="G303" s="130" t="s">
        <v>149</v>
      </c>
      <c r="H303" s="131">
        <v>8.0830000000000002</v>
      </c>
      <c r="I303" s="132"/>
      <c r="J303" s="133">
        <f>ROUND(I303*H303,2)</f>
        <v>0</v>
      </c>
      <c r="K303" s="129" t="s">
        <v>132</v>
      </c>
      <c r="L303" s="32"/>
      <c r="M303" s="134" t="s">
        <v>19</v>
      </c>
      <c r="N303" s="135" t="s">
        <v>43</v>
      </c>
      <c r="P303" s="136">
        <f>O303*H303</f>
        <v>0</v>
      </c>
      <c r="Q303" s="136">
        <v>1.89E-3</v>
      </c>
      <c r="R303" s="136">
        <f>Q303*H303</f>
        <v>1.527687E-2</v>
      </c>
      <c r="S303" s="136">
        <v>0</v>
      </c>
      <c r="T303" s="137">
        <f>S303*H303</f>
        <v>0</v>
      </c>
      <c r="AR303" s="138" t="s">
        <v>225</v>
      </c>
      <c r="AT303" s="138" t="s">
        <v>128</v>
      </c>
      <c r="AU303" s="138" t="s">
        <v>82</v>
      </c>
      <c r="AY303" s="17" t="s">
        <v>126</v>
      </c>
      <c r="BE303" s="139">
        <f>IF(N303="základní",J303,0)</f>
        <v>0</v>
      </c>
      <c r="BF303" s="139">
        <f>IF(N303="snížená",J303,0)</f>
        <v>0</v>
      </c>
      <c r="BG303" s="139">
        <f>IF(N303="zákl. přenesená",J303,0)</f>
        <v>0</v>
      </c>
      <c r="BH303" s="139">
        <f>IF(N303="sníž. přenesená",J303,0)</f>
        <v>0</v>
      </c>
      <c r="BI303" s="139">
        <f>IF(N303="nulová",J303,0)</f>
        <v>0</v>
      </c>
      <c r="BJ303" s="17" t="s">
        <v>80</v>
      </c>
      <c r="BK303" s="139">
        <f>ROUND(I303*H303,2)</f>
        <v>0</v>
      </c>
      <c r="BL303" s="17" t="s">
        <v>225</v>
      </c>
      <c r="BM303" s="138" t="s">
        <v>497</v>
      </c>
    </row>
    <row r="304" spans="2:65" s="1" customFormat="1" ht="11.25">
      <c r="B304" s="32"/>
      <c r="D304" s="140" t="s">
        <v>135</v>
      </c>
      <c r="F304" s="141" t="s">
        <v>498</v>
      </c>
      <c r="I304" s="142"/>
      <c r="L304" s="32"/>
      <c r="M304" s="143"/>
      <c r="T304" s="53"/>
      <c r="AT304" s="17" t="s">
        <v>135</v>
      </c>
      <c r="AU304" s="17" t="s">
        <v>82</v>
      </c>
    </row>
    <row r="305" spans="2:65" s="13" customFormat="1" ht="11.25">
      <c r="B305" s="152"/>
      <c r="D305" s="145" t="s">
        <v>152</v>
      </c>
      <c r="E305" s="153" t="s">
        <v>19</v>
      </c>
      <c r="F305" s="154" t="s">
        <v>492</v>
      </c>
      <c r="H305" s="153" t="s">
        <v>19</v>
      </c>
      <c r="I305" s="155"/>
      <c r="L305" s="152"/>
      <c r="M305" s="156"/>
      <c r="T305" s="157"/>
      <c r="AT305" s="153" t="s">
        <v>152</v>
      </c>
      <c r="AU305" s="153" t="s">
        <v>82</v>
      </c>
      <c r="AV305" s="13" t="s">
        <v>80</v>
      </c>
      <c r="AW305" s="13" t="s">
        <v>33</v>
      </c>
      <c r="AX305" s="13" t="s">
        <v>72</v>
      </c>
      <c r="AY305" s="153" t="s">
        <v>126</v>
      </c>
    </row>
    <row r="306" spans="2:65" s="12" customFormat="1" ht="11.25">
      <c r="B306" s="144"/>
      <c r="D306" s="145" t="s">
        <v>152</v>
      </c>
      <c r="E306" s="146" t="s">
        <v>19</v>
      </c>
      <c r="F306" s="147" t="s">
        <v>493</v>
      </c>
      <c r="H306" s="148">
        <v>8.0830000000000002</v>
      </c>
      <c r="I306" s="149"/>
      <c r="L306" s="144"/>
      <c r="M306" s="150"/>
      <c r="T306" s="151"/>
      <c r="AT306" s="146" t="s">
        <v>152</v>
      </c>
      <c r="AU306" s="146" t="s">
        <v>82</v>
      </c>
      <c r="AV306" s="12" t="s">
        <v>82</v>
      </c>
      <c r="AW306" s="12" t="s">
        <v>33</v>
      </c>
      <c r="AX306" s="12" t="s">
        <v>80</v>
      </c>
      <c r="AY306" s="146" t="s">
        <v>126</v>
      </c>
    </row>
    <row r="307" spans="2:65" s="1" customFormat="1" ht="24.2" customHeight="1">
      <c r="B307" s="32"/>
      <c r="C307" s="127" t="s">
        <v>499</v>
      </c>
      <c r="D307" s="127" t="s">
        <v>128</v>
      </c>
      <c r="E307" s="128" t="s">
        <v>500</v>
      </c>
      <c r="F307" s="129" t="s">
        <v>501</v>
      </c>
      <c r="G307" s="130" t="s">
        <v>280</v>
      </c>
      <c r="H307" s="131">
        <v>852</v>
      </c>
      <c r="I307" s="132"/>
      <c r="J307" s="133">
        <f>ROUND(I307*H307,2)</f>
        <v>0</v>
      </c>
      <c r="K307" s="129" t="s">
        <v>132</v>
      </c>
      <c r="L307" s="32"/>
      <c r="M307" s="134" t="s">
        <v>19</v>
      </c>
      <c r="N307" s="135" t="s">
        <v>43</v>
      </c>
      <c r="P307" s="136">
        <f>O307*H307</f>
        <v>0</v>
      </c>
      <c r="Q307" s="136">
        <v>0</v>
      </c>
      <c r="R307" s="136">
        <f>Q307*H307</f>
        <v>0</v>
      </c>
      <c r="S307" s="136">
        <v>0</v>
      </c>
      <c r="T307" s="137">
        <f>S307*H307</f>
        <v>0</v>
      </c>
      <c r="AR307" s="138" t="s">
        <v>225</v>
      </c>
      <c r="AT307" s="138" t="s">
        <v>128</v>
      </c>
      <c r="AU307" s="138" t="s">
        <v>82</v>
      </c>
      <c r="AY307" s="17" t="s">
        <v>126</v>
      </c>
      <c r="BE307" s="139">
        <f>IF(N307="základní",J307,0)</f>
        <v>0</v>
      </c>
      <c r="BF307" s="139">
        <f>IF(N307="snížená",J307,0)</f>
        <v>0</v>
      </c>
      <c r="BG307" s="139">
        <f>IF(N307="zákl. přenesená",J307,0)</f>
        <v>0</v>
      </c>
      <c r="BH307" s="139">
        <f>IF(N307="sníž. přenesená",J307,0)</f>
        <v>0</v>
      </c>
      <c r="BI307" s="139">
        <f>IF(N307="nulová",J307,0)</f>
        <v>0</v>
      </c>
      <c r="BJ307" s="17" t="s">
        <v>80</v>
      </c>
      <c r="BK307" s="139">
        <f>ROUND(I307*H307,2)</f>
        <v>0</v>
      </c>
      <c r="BL307" s="17" t="s">
        <v>225</v>
      </c>
      <c r="BM307" s="138" t="s">
        <v>502</v>
      </c>
    </row>
    <row r="308" spans="2:65" s="1" customFormat="1" ht="11.25">
      <c r="B308" s="32"/>
      <c r="D308" s="140" t="s">
        <v>135</v>
      </c>
      <c r="F308" s="141" t="s">
        <v>503</v>
      </c>
      <c r="I308" s="142"/>
      <c r="L308" s="32"/>
      <c r="M308" s="143"/>
      <c r="T308" s="53"/>
      <c r="AT308" s="17" t="s">
        <v>135</v>
      </c>
      <c r="AU308" s="17" t="s">
        <v>82</v>
      </c>
    </row>
    <row r="309" spans="2:65" s="13" customFormat="1" ht="11.25">
      <c r="B309" s="152"/>
      <c r="D309" s="145" t="s">
        <v>152</v>
      </c>
      <c r="E309" s="153" t="s">
        <v>19</v>
      </c>
      <c r="F309" s="154" t="s">
        <v>492</v>
      </c>
      <c r="H309" s="153" t="s">
        <v>19</v>
      </c>
      <c r="I309" s="155"/>
      <c r="L309" s="152"/>
      <c r="M309" s="156"/>
      <c r="T309" s="157"/>
      <c r="AT309" s="153" t="s">
        <v>152</v>
      </c>
      <c r="AU309" s="153" t="s">
        <v>82</v>
      </c>
      <c r="AV309" s="13" t="s">
        <v>80</v>
      </c>
      <c r="AW309" s="13" t="s">
        <v>33</v>
      </c>
      <c r="AX309" s="13" t="s">
        <v>72</v>
      </c>
      <c r="AY309" s="153" t="s">
        <v>126</v>
      </c>
    </row>
    <row r="310" spans="2:65" s="12" customFormat="1" ht="11.25">
      <c r="B310" s="144"/>
      <c r="D310" s="145" t="s">
        <v>152</v>
      </c>
      <c r="E310" s="146" t="s">
        <v>19</v>
      </c>
      <c r="F310" s="147" t="s">
        <v>504</v>
      </c>
      <c r="H310" s="148">
        <v>852</v>
      </c>
      <c r="I310" s="149"/>
      <c r="L310" s="144"/>
      <c r="M310" s="150"/>
      <c r="T310" s="151"/>
      <c r="AT310" s="146" t="s">
        <v>152</v>
      </c>
      <c r="AU310" s="146" t="s">
        <v>82</v>
      </c>
      <c r="AV310" s="12" t="s">
        <v>82</v>
      </c>
      <c r="AW310" s="12" t="s">
        <v>33</v>
      </c>
      <c r="AX310" s="12" t="s">
        <v>80</v>
      </c>
      <c r="AY310" s="146" t="s">
        <v>126</v>
      </c>
    </row>
    <row r="311" spans="2:65" s="1" customFormat="1" ht="16.5" customHeight="1">
      <c r="B311" s="32"/>
      <c r="C311" s="165" t="s">
        <v>505</v>
      </c>
      <c r="D311" s="165" t="s">
        <v>226</v>
      </c>
      <c r="E311" s="166" t="s">
        <v>506</v>
      </c>
      <c r="F311" s="167" t="s">
        <v>507</v>
      </c>
      <c r="G311" s="168" t="s">
        <v>149</v>
      </c>
      <c r="H311" s="169">
        <v>8.0830000000000002</v>
      </c>
      <c r="I311" s="170"/>
      <c r="J311" s="171">
        <f>ROUND(I311*H311,2)</f>
        <v>0</v>
      </c>
      <c r="K311" s="167" t="s">
        <v>132</v>
      </c>
      <c r="L311" s="172"/>
      <c r="M311" s="173" t="s">
        <v>19</v>
      </c>
      <c r="N311" s="174" t="s">
        <v>43</v>
      </c>
      <c r="P311" s="136">
        <f>O311*H311</f>
        <v>0</v>
      </c>
      <c r="Q311" s="136">
        <v>0.55000000000000004</v>
      </c>
      <c r="R311" s="136">
        <f>Q311*H311</f>
        <v>4.4456500000000005</v>
      </c>
      <c r="S311" s="136">
        <v>0</v>
      </c>
      <c r="T311" s="137">
        <f>S311*H311</f>
        <v>0</v>
      </c>
      <c r="AR311" s="138" t="s">
        <v>317</v>
      </c>
      <c r="AT311" s="138" t="s">
        <v>226</v>
      </c>
      <c r="AU311" s="138" t="s">
        <v>82</v>
      </c>
      <c r="AY311" s="17" t="s">
        <v>126</v>
      </c>
      <c r="BE311" s="139">
        <f>IF(N311="základní",J311,0)</f>
        <v>0</v>
      </c>
      <c r="BF311" s="139">
        <f>IF(N311="snížená",J311,0)</f>
        <v>0</v>
      </c>
      <c r="BG311" s="139">
        <f>IF(N311="zákl. přenesená",J311,0)</f>
        <v>0</v>
      </c>
      <c r="BH311" s="139">
        <f>IF(N311="sníž. přenesená",J311,0)</f>
        <v>0</v>
      </c>
      <c r="BI311" s="139">
        <f>IF(N311="nulová",J311,0)</f>
        <v>0</v>
      </c>
      <c r="BJ311" s="17" t="s">
        <v>80</v>
      </c>
      <c r="BK311" s="139">
        <f>ROUND(I311*H311,2)</f>
        <v>0</v>
      </c>
      <c r="BL311" s="17" t="s">
        <v>225</v>
      </c>
      <c r="BM311" s="138" t="s">
        <v>508</v>
      </c>
    </row>
    <row r="312" spans="2:65" s="13" customFormat="1" ht="11.25">
      <c r="B312" s="152"/>
      <c r="D312" s="145" t="s">
        <v>152</v>
      </c>
      <c r="E312" s="153" t="s">
        <v>19</v>
      </c>
      <c r="F312" s="154" t="s">
        <v>492</v>
      </c>
      <c r="H312" s="153" t="s">
        <v>19</v>
      </c>
      <c r="I312" s="155"/>
      <c r="L312" s="152"/>
      <c r="M312" s="156"/>
      <c r="T312" s="157"/>
      <c r="AT312" s="153" t="s">
        <v>152</v>
      </c>
      <c r="AU312" s="153" t="s">
        <v>82</v>
      </c>
      <c r="AV312" s="13" t="s">
        <v>80</v>
      </c>
      <c r="AW312" s="13" t="s">
        <v>33</v>
      </c>
      <c r="AX312" s="13" t="s">
        <v>72</v>
      </c>
      <c r="AY312" s="153" t="s">
        <v>126</v>
      </c>
    </row>
    <row r="313" spans="2:65" s="12" customFormat="1" ht="11.25">
      <c r="B313" s="144"/>
      <c r="D313" s="145" t="s">
        <v>152</v>
      </c>
      <c r="E313" s="146" t="s">
        <v>19</v>
      </c>
      <c r="F313" s="147" t="s">
        <v>493</v>
      </c>
      <c r="H313" s="148">
        <v>8.0830000000000002</v>
      </c>
      <c r="I313" s="149"/>
      <c r="L313" s="144"/>
      <c r="M313" s="150"/>
      <c r="T313" s="151"/>
      <c r="AT313" s="146" t="s">
        <v>152</v>
      </c>
      <c r="AU313" s="146" t="s">
        <v>82</v>
      </c>
      <c r="AV313" s="12" t="s">
        <v>82</v>
      </c>
      <c r="AW313" s="12" t="s">
        <v>33</v>
      </c>
      <c r="AX313" s="12" t="s">
        <v>80</v>
      </c>
      <c r="AY313" s="146" t="s">
        <v>126</v>
      </c>
    </row>
    <row r="314" spans="2:65" s="1" customFormat="1" ht="16.5" customHeight="1">
      <c r="B314" s="32"/>
      <c r="C314" s="127" t="s">
        <v>509</v>
      </c>
      <c r="D314" s="127" t="s">
        <v>128</v>
      </c>
      <c r="E314" s="128" t="s">
        <v>510</v>
      </c>
      <c r="F314" s="129" t="s">
        <v>511</v>
      </c>
      <c r="G314" s="130" t="s">
        <v>149</v>
      </c>
      <c r="H314" s="131">
        <v>8.0830000000000002</v>
      </c>
      <c r="I314" s="132"/>
      <c r="J314" s="133">
        <f>ROUND(I314*H314,2)</f>
        <v>0</v>
      </c>
      <c r="K314" s="129" t="s">
        <v>132</v>
      </c>
      <c r="L314" s="32"/>
      <c r="M314" s="134" t="s">
        <v>19</v>
      </c>
      <c r="N314" s="135" t="s">
        <v>43</v>
      </c>
      <c r="P314" s="136">
        <f>O314*H314</f>
        <v>0</v>
      </c>
      <c r="Q314" s="136">
        <v>1.192E-2</v>
      </c>
      <c r="R314" s="136">
        <f>Q314*H314</f>
        <v>9.6349360000000009E-2</v>
      </c>
      <c r="S314" s="136">
        <v>0</v>
      </c>
      <c r="T314" s="137">
        <f>S314*H314</f>
        <v>0</v>
      </c>
      <c r="AR314" s="138" t="s">
        <v>225</v>
      </c>
      <c r="AT314" s="138" t="s">
        <v>128</v>
      </c>
      <c r="AU314" s="138" t="s">
        <v>82</v>
      </c>
      <c r="AY314" s="17" t="s">
        <v>126</v>
      </c>
      <c r="BE314" s="139">
        <f>IF(N314="základní",J314,0)</f>
        <v>0</v>
      </c>
      <c r="BF314" s="139">
        <f>IF(N314="snížená",J314,0)</f>
        <v>0</v>
      </c>
      <c r="BG314" s="139">
        <f>IF(N314="zákl. přenesená",J314,0)</f>
        <v>0</v>
      </c>
      <c r="BH314" s="139">
        <f>IF(N314="sníž. přenesená",J314,0)</f>
        <v>0</v>
      </c>
      <c r="BI314" s="139">
        <f>IF(N314="nulová",J314,0)</f>
        <v>0</v>
      </c>
      <c r="BJ314" s="17" t="s">
        <v>80</v>
      </c>
      <c r="BK314" s="139">
        <f>ROUND(I314*H314,2)</f>
        <v>0</v>
      </c>
      <c r="BL314" s="17" t="s">
        <v>225</v>
      </c>
      <c r="BM314" s="138" t="s">
        <v>512</v>
      </c>
    </row>
    <row r="315" spans="2:65" s="1" customFormat="1" ht="11.25">
      <c r="B315" s="32"/>
      <c r="D315" s="140" t="s">
        <v>135</v>
      </c>
      <c r="F315" s="141" t="s">
        <v>513</v>
      </c>
      <c r="I315" s="142"/>
      <c r="L315" s="32"/>
      <c r="M315" s="143"/>
      <c r="T315" s="53"/>
      <c r="AT315" s="17" t="s">
        <v>135</v>
      </c>
      <c r="AU315" s="17" t="s">
        <v>82</v>
      </c>
    </row>
    <row r="316" spans="2:65" s="13" customFormat="1" ht="11.25">
      <c r="B316" s="152"/>
      <c r="D316" s="145" t="s">
        <v>152</v>
      </c>
      <c r="E316" s="153" t="s">
        <v>19</v>
      </c>
      <c r="F316" s="154" t="s">
        <v>492</v>
      </c>
      <c r="H316" s="153" t="s">
        <v>19</v>
      </c>
      <c r="I316" s="155"/>
      <c r="L316" s="152"/>
      <c r="M316" s="156"/>
      <c r="T316" s="157"/>
      <c r="AT316" s="153" t="s">
        <v>152</v>
      </c>
      <c r="AU316" s="153" t="s">
        <v>82</v>
      </c>
      <c r="AV316" s="13" t="s">
        <v>80</v>
      </c>
      <c r="AW316" s="13" t="s">
        <v>33</v>
      </c>
      <c r="AX316" s="13" t="s">
        <v>72</v>
      </c>
      <c r="AY316" s="153" t="s">
        <v>126</v>
      </c>
    </row>
    <row r="317" spans="2:65" s="12" customFormat="1" ht="11.25">
      <c r="B317" s="144"/>
      <c r="D317" s="145" t="s">
        <v>152</v>
      </c>
      <c r="E317" s="146" t="s">
        <v>19</v>
      </c>
      <c r="F317" s="147" t="s">
        <v>493</v>
      </c>
      <c r="H317" s="148">
        <v>8.0830000000000002</v>
      </c>
      <c r="I317" s="149"/>
      <c r="L317" s="144"/>
      <c r="M317" s="150"/>
      <c r="T317" s="151"/>
      <c r="AT317" s="146" t="s">
        <v>152</v>
      </c>
      <c r="AU317" s="146" t="s">
        <v>82</v>
      </c>
      <c r="AV317" s="12" t="s">
        <v>82</v>
      </c>
      <c r="AW317" s="12" t="s">
        <v>33</v>
      </c>
      <c r="AX317" s="12" t="s">
        <v>80</v>
      </c>
      <c r="AY317" s="146" t="s">
        <v>126</v>
      </c>
    </row>
    <row r="318" spans="2:65" s="1" customFormat="1" ht="24.2" customHeight="1">
      <c r="B318" s="32"/>
      <c r="C318" s="127" t="s">
        <v>166</v>
      </c>
      <c r="D318" s="127" t="s">
        <v>128</v>
      </c>
      <c r="E318" s="128" t="s">
        <v>514</v>
      </c>
      <c r="F318" s="129" t="s">
        <v>515</v>
      </c>
      <c r="G318" s="130" t="s">
        <v>229</v>
      </c>
      <c r="H318" s="131">
        <v>4.5570000000000004</v>
      </c>
      <c r="I318" s="132"/>
      <c r="J318" s="133">
        <f>ROUND(I318*H318,2)</f>
        <v>0</v>
      </c>
      <c r="K318" s="129" t="s">
        <v>132</v>
      </c>
      <c r="L318" s="32"/>
      <c r="M318" s="134" t="s">
        <v>19</v>
      </c>
      <c r="N318" s="135" t="s">
        <v>43</v>
      </c>
      <c r="P318" s="136">
        <f>O318*H318</f>
        <v>0</v>
      </c>
      <c r="Q318" s="136">
        <v>0</v>
      </c>
      <c r="R318" s="136">
        <f>Q318*H318</f>
        <v>0</v>
      </c>
      <c r="S318" s="136">
        <v>0</v>
      </c>
      <c r="T318" s="137">
        <f>S318*H318</f>
        <v>0</v>
      </c>
      <c r="AR318" s="138" t="s">
        <v>225</v>
      </c>
      <c r="AT318" s="138" t="s">
        <v>128</v>
      </c>
      <c r="AU318" s="138" t="s">
        <v>82</v>
      </c>
      <c r="AY318" s="17" t="s">
        <v>126</v>
      </c>
      <c r="BE318" s="139">
        <f>IF(N318="základní",J318,0)</f>
        <v>0</v>
      </c>
      <c r="BF318" s="139">
        <f>IF(N318="snížená",J318,0)</f>
        <v>0</v>
      </c>
      <c r="BG318" s="139">
        <f>IF(N318="zákl. přenesená",J318,0)</f>
        <v>0</v>
      </c>
      <c r="BH318" s="139">
        <f>IF(N318="sníž. přenesená",J318,0)</f>
        <v>0</v>
      </c>
      <c r="BI318" s="139">
        <f>IF(N318="nulová",J318,0)</f>
        <v>0</v>
      </c>
      <c r="BJ318" s="17" t="s">
        <v>80</v>
      </c>
      <c r="BK318" s="139">
        <f>ROUND(I318*H318,2)</f>
        <v>0</v>
      </c>
      <c r="BL318" s="17" t="s">
        <v>225</v>
      </c>
      <c r="BM318" s="138" t="s">
        <v>516</v>
      </c>
    </row>
    <row r="319" spans="2:65" s="1" customFormat="1" ht="11.25">
      <c r="B319" s="32"/>
      <c r="D319" s="140" t="s">
        <v>135</v>
      </c>
      <c r="F319" s="141" t="s">
        <v>517</v>
      </c>
      <c r="I319" s="142"/>
      <c r="L319" s="32"/>
      <c r="M319" s="143"/>
      <c r="T319" s="53"/>
      <c r="AT319" s="17" t="s">
        <v>135</v>
      </c>
      <c r="AU319" s="17" t="s">
        <v>82</v>
      </c>
    </row>
    <row r="320" spans="2:65" s="11" customFormat="1" ht="22.9" customHeight="1">
      <c r="B320" s="115"/>
      <c r="D320" s="116" t="s">
        <v>71</v>
      </c>
      <c r="E320" s="125" t="s">
        <v>518</v>
      </c>
      <c r="F320" s="125" t="s">
        <v>519</v>
      </c>
      <c r="I320" s="118"/>
      <c r="J320" s="126">
        <f>BK320</f>
        <v>0</v>
      </c>
      <c r="L320" s="115"/>
      <c r="M320" s="120"/>
      <c r="P320" s="121">
        <f>SUM(P321:P326)</f>
        <v>0</v>
      </c>
      <c r="R320" s="121">
        <f>SUM(R321:R326)</f>
        <v>0.15932399999999999</v>
      </c>
      <c r="T320" s="122">
        <f>SUM(T321:T326)</f>
        <v>0</v>
      </c>
      <c r="AR320" s="116" t="s">
        <v>82</v>
      </c>
      <c r="AT320" s="123" t="s">
        <v>71</v>
      </c>
      <c r="AU320" s="123" t="s">
        <v>80</v>
      </c>
      <c r="AY320" s="116" t="s">
        <v>126</v>
      </c>
      <c r="BK320" s="124">
        <f>SUM(BK321:BK326)</f>
        <v>0</v>
      </c>
    </row>
    <row r="321" spans="2:65" s="1" customFormat="1" ht="16.5" customHeight="1">
      <c r="B321" s="32"/>
      <c r="C321" s="127" t="s">
        <v>520</v>
      </c>
      <c r="D321" s="127" t="s">
        <v>128</v>
      </c>
      <c r="E321" s="128" t="s">
        <v>521</v>
      </c>
      <c r="F321" s="129" t="s">
        <v>522</v>
      </c>
      <c r="G321" s="130" t="s">
        <v>144</v>
      </c>
      <c r="H321" s="131">
        <v>312.39999999999998</v>
      </c>
      <c r="I321" s="132"/>
      <c r="J321" s="133">
        <f>ROUND(I321*H321,2)</f>
        <v>0</v>
      </c>
      <c r="K321" s="129" t="s">
        <v>132</v>
      </c>
      <c r="L321" s="32"/>
      <c r="M321" s="134" t="s">
        <v>19</v>
      </c>
      <c r="N321" s="135" t="s">
        <v>43</v>
      </c>
      <c r="P321" s="136">
        <f>O321*H321</f>
        <v>0</v>
      </c>
      <c r="Q321" s="136">
        <v>1.3999999999999999E-4</v>
      </c>
      <c r="R321" s="136">
        <f>Q321*H321</f>
        <v>4.373599999999999E-2</v>
      </c>
      <c r="S321" s="136">
        <v>0</v>
      </c>
      <c r="T321" s="137">
        <f>S321*H321</f>
        <v>0</v>
      </c>
      <c r="AR321" s="138" t="s">
        <v>225</v>
      </c>
      <c r="AT321" s="138" t="s">
        <v>128</v>
      </c>
      <c r="AU321" s="138" t="s">
        <v>82</v>
      </c>
      <c r="AY321" s="17" t="s">
        <v>126</v>
      </c>
      <c r="BE321" s="139">
        <f>IF(N321="základní",J321,0)</f>
        <v>0</v>
      </c>
      <c r="BF321" s="139">
        <f>IF(N321="snížená",J321,0)</f>
        <v>0</v>
      </c>
      <c r="BG321" s="139">
        <f>IF(N321="zákl. přenesená",J321,0)</f>
        <v>0</v>
      </c>
      <c r="BH321" s="139">
        <f>IF(N321="sníž. přenesená",J321,0)</f>
        <v>0</v>
      </c>
      <c r="BI321" s="139">
        <f>IF(N321="nulová",J321,0)</f>
        <v>0</v>
      </c>
      <c r="BJ321" s="17" t="s">
        <v>80</v>
      </c>
      <c r="BK321" s="139">
        <f>ROUND(I321*H321,2)</f>
        <v>0</v>
      </c>
      <c r="BL321" s="17" t="s">
        <v>225</v>
      </c>
      <c r="BM321" s="138" t="s">
        <v>523</v>
      </c>
    </row>
    <row r="322" spans="2:65" s="1" customFormat="1" ht="11.25">
      <c r="B322" s="32"/>
      <c r="D322" s="140" t="s">
        <v>135</v>
      </c>
      <c r="F322" s="141" t="s">
        <v>524</v>
      </c>
      <c r="I322" s="142"/>
      <c r="L322" s="32"/>
      <c r="M322" s="143"/>
      <c r="T322" s="53"/>
      <c r="AT322" s="17" t="s">
        <v>135</v>
      </c>
      <c r="AU322" s="17" t="s">
        <v>82</v>
      </c>
    </row>
    <row r="323" spans="2:65" s="13" customFormat="1" ht="11.25">
      <c r="B323" s="152"/>
      <c r="D323" s="145" t="s">
        <v>152</v>
      </c>
      <c r="E323" s="153" t="s">
        <v>19</v>
      </c>
      <c r="F323" s="154" t="s">
        <v>492</v>
      </c>
      <c r="H323" s="153" t="s">
        <v>19</v>
      </c>
      <c r="I323" s="155"/>
      <c r="L323" s="152"/>
      <c r="M323" s="156"/>
      <c r="T323" s="157"/>
      <c r="AT323" s="153" t="s">
        <v>152</v>
      </c>
      <c r="AU323" s="153" t="s">
        <v>82</v>
      </c>
      <c r="AV323" s="13" t="s">
        <v>80</v>
      </c>
      <c r="AW323" s="13" t="s">
        <v>33</v>
      </c>
      <c r="AX323" s="13" t="s">
        <v>72</v>
      </c>
      <c r="AY323" s="153" t="s">
        <v>126</v>
      </c>
    </row>
    <row r="324" spans="2:65" s="12" customFormat="1" ht="11.25">
      <c r="B324" s="144"/>
      <c r="D324" s="145" t="s">
        <v>152</v>
      </c>
      <c r="E324" s="146" t="s">
        <v>19</v>
      </c>
      <c r="F324" s="147" t="s">
        <v>525</v>
      </c>
      <c r="H324" s="148">
        <v>312.39999999999998</v>
      </c>
      <c r="I324" s="149"/>
      <c r="L324" s="144"/>
      <c r="M324" s="150"/>
      <c r="T324" s="151"/>
      <c r="AT324" s="146" t="s">
        <v>152</v>
      </c>
      <c r="AU324" s="146" t="s">
        <v>82</v>
      </c>
      <c r="AV324" s="12" t="s">
        <v>82</v>
      </c>
      <c r="AW324" s="12" t="s">
        <v>33</v>
      </c>
      <c r="AX324" s="12" t="s">
        <v>80</v>
      </c>
      <c r="AY324" s="146" t="s">
        <v>126</v>
      </c>
    </row>
    <row r="325" spans="2:65" s="1" customFormat="1" ht="16.5" customHeight="1">
      <c r="B325" s="32"/>
      <c r="C325" s="127" t="s">
        <v>526</v>
      </c>
      <c r="D325" s="127" t="s">
        <v>128</v>
      </c>
      <c r="E325" s="128" t="s">
        <v>527</v>
      </c>
      <c r="F325" s="129" t="s">
        <v>528</v>
      </c>
      <c r="G325" s="130" t="s">
        <v>144</v>
      </c>
      <c r="H325" s="131">
        <v>312.39999999999998</v>
      </c>
      <c r="I325" s="132"/>
      <c r="J325" s="133">
        <f>ROUND(I325*H325,2)</f>
        <v>0</v>
      </c>
      <c r="K325" s="129" t="s">
        <v>132</v>
      </c>
      <c r="L325" s="32"/>
      <c r="M325" s="134" t="s">
        <v>19</v>
      </c>
      <c r="N325" s="135" t="s">
        <v>43</v>
      </c>
      <c r="P325" s="136">
        <f>O325*H325</f>
        <v>0</v>
      </c>
      <c r="Q325" s="136">
        <v>3.6999999999999999E-4</v>
      </c>
      <c r="R325" s="136">
        <f>Q325*H325</f>
        <v>0.115588</v>
      </c>
      <c r="S325" s="136">
        <v>0</v>
      </c>
      <c r="T325" s="137">
        <f>S325*H325</f>
        <v>0</v>
      </c>
      <c r="AR325" s="138" t="s">
        <v>225</v>
      </c>
      <c r="AT325" s="138" t="s">
        <v>128</v>
      </c>
      <c r="AU325" s="138" t="s">
        <v>82</v>
      </c>
      <c r="AY325" s="17" t="s">
        <v>126</v>
      </c>
      <c r="BE325" s="139">
        <f>IF(N325="základní",J325,0)</f>
        <v>0</v>
      </c>
      <c r="BF325" s="139">
        <f>IF(N325="snížená",J325,0)</f>
        <v>0</v>
      </c>
      <c r="BG325" s="139">
        <f>IF(N325="zákl. přenesená",J325,0)</f>
        <v>0</v>
      </c>
      <c r="BH325" s="139">
        <f>IF(N325="sníž. přenesená",J325,0)</f>
        <v>0</v>
      </c>
      <c r="BI325" s="139">
        <f>IF(N325="nulová",J325,0)</f>
        <v>0</v>
      </c>
      <c r="BJ325" s="17" t="s">
        <v>80</v>
      </c>
      <c r="BK325" s="139">
        <f>ROUND(I325*H325,2)</f>
        <v>0</v>
      </c>
      <c r="BL325" s="17" t="s">
        <v>225</v>
      </c>
      <c r="BM325" s="138" t="s">
        <v>529</v>
      </c>
    </row>
    <row r="326" spans="2:65" s="1" customFormat="1" ht="11.25">
      <c r="B326" s="32"/>
      <c r="D326" s="140" t="s">
        <v>135</v>
      </c>
      <c r="F326" s="141" t="s">
        <v>530</v>
      </c>
      <c r="I326" s="142"/>
      <c r="L326" s="32"/>
      <c r="M326" s="143"/>
      <c r="T326" s="53"/>
      <c r="AT326" s="17" t="s">
        <v>135</v>
      </c>
      <c r="AU326" s="17" t="s">
        <v>82</v>
      </c>
    </row>
    <row r="327" spans="2:65" s="11" customFormat="1" ht="25.9" customHeight="1">
      <c r="B327" s="115"/>
      <c r="D327" s="116" t="s">
        <v>71</v>
      </c>
      <c r="E327" s="117" t="s">
        <v>531</v>
      </c>
      <c r="F327" s="117" t="s">
        <v>532</v>
      </c>
      <c r="I327" s="118"/>
      <c r="J327" s="119">
        <f>BK327</f>
        <v>0</v>
      </c>
      <c r="L327" s="115"/>
      <c r="M327" s="120"/>
      <c r="P327" s="121">
        <f>P328+P331+P333+P337</f>
        <v>0</v>
      </c>
      <c r="R327" s="121">
        <f>R328+R331+R333+R337</f>
        <v>0</v>
      </c>
      <c r="T327" s="122">
        <f>T328+T331+T333+T337</f>
        <v>0</v>
      </c>
      <c r="AR327" s="116" t="s">
        <v>154</v>
      </c>
      <c r="AT327" s="123" t="s">
        <v>71</v>
      </c>
      <c r="AU327" s="123" t="s">
        <v>72</v>
      </c>
      <c r="AY327" s="116" t="s">
        <v>126</v>
      </c>
      <c r="BK327" s="124">
        <f>BK328+BK331+BK333+BK337</f>
        <v>0</v>
      </c>
    </row>
    <row r="328" spans="2:65" s="11" customFormat="1" ht="22.9" customHeight="1">
      <c r="B328" s="115"/>
      <c r="D328" s="116" t="s">
        <v>71</v>
      </c>
      <c r="E328" s="125" t="s">
        <v>533</v>
      </c>
      <c r="F328" s="125" t="s">
        <v>534</v>
      </c>
      <c r="I328" s="118"/>
      <c r="J328" s="126">
        <f>BK328</f>
        <v>0</v>
      </c>
      <c r="L328" s="115"/>
      <c r="M328" s="120"/>
      <c r="P328" s="121">
        <f>SUM(P329:P330)</f>
        <v>0</v>
      </c>
      <c r="R328" s="121">
        <f>SUM(R329:R330)</f>
        <v>0</v>
      </c>
      <c r="T328" s="122">
        <f>SUM(T329:T330)</f>
        <v>0</v>
      </c>
      <c r="AR328" s="116" t="s">
        <v>154</v>
      </c>
      <c r="AT328" s="123" t="s">
        <v>71</v>
      </c>
      <c r="AU328" s="123" t="s">
        <v>80</v>
      </c>
      <c r="AY328" s="116" t="s">
        <v>126</v>
      </c>
      <c r="BK328" s="124">
        <f>SUM(BK329:BK330)</f>
        <v>0</v>
      </c>
    </row>
    <row r="329" spans="2:65" s="1" customFormat="1" ht="16.5" customHeight="1">
      <c r="B329" s="32"/>
      <c r="C329" s="127" t="s">
        <v>535</v>
      </c>
      <c r="D329" s="127" t="s">
        <v>128</v>
      </c>
      <c r="E329" s="128" t="s">
        <v>536</v>
      </c>
      <c r="F329" s="129" t="s">
        <v>534</v>
      </c>
      <c r="G329" s="130" t="s">
        <v>302</v>
      </c>
      <c r="H329" s="131">
        <v>1</v>
      </c>
      <c r="I329" s="132"/>
      <c r="J329" s="133">
        <f>ROUND(I329*H329,2)</f>
        <v>0</v>
      </c>
      <c r="K329" s="129" t="s">
        <v>19</v>
      </c>
      <c r="L329" s="32"/>
      <c r="M329" s="134" t="s">
        <v>19</v>
      </c>
      <c r="N329" s="135" t="s">
        <v>43</v>
      </c>
      <c r="P329" s="136">
        <f>O329*H329</f>
        <v>0</v>
      </c>
      <c r="Q329" s="136">
        <v>0</v>
      </c>
      <c r="R329" s="136">
        <f>Q329*H329</f>
        <v>0</v>
      </c>
      <c r="S329" s="136">
        <v>0</v>
      </c>
      <c r="T329" s="137">
        <f>S329*H329</f>
        <v>0</v>
      </c>
      <c r="AR329" s="138" t="s">
        <v>537</v>
      </c>
      <c r="AT329" s="138" t="s">
        <v>128</v>
      </c>
      <c r="AU329" s="138" t="s">
        <v>82</v>
      </c>
      <c r="AY329" s="17" t="s">
        <v>126</v>
      </c>
      <c r="BE329" s="139">
        <f>IF(N329="základní",J329,0)</f>
        <v>0</v>
      </c>
      <c r="BF329" s="139">
        <f>IF(N329="snížená",J329,0)</f>
        <v>0</v>
      </c>
      <c r="BG329" s="139">
        <f>IF(N329="zákl. přenesená",J329,0)</f>
        <v>0</v>
      </c>
      <c r="BH329" s="139">
        <f>IF(N329="sníž. přenesená",J329,0)</f>
        <v>0</v>
      </c>
      <c r="BI329" s="139">
        <f>IF(N329="nulová",J329,0)</f>
        <v>0</v>
      </c>
      <c r="BJ329" s="17" t="s">
        <v>80</v>
      </c>
      <c r="BK329" s="139">
        <f>ROUND(I329*H329,2)</f>
        <v>0</v>
      </c>
      <c r="BL329" s="17" t="s">
        <v>537</v>
      </c>
      <c r="BM329" s="138" t="s">
        <v>538</v>
      </c>
    </row>
    <row r="330" spans="2:65" s="1" customFormat="1" ht="39">
      <c r="B330" s="32"/>
      <c r="D330" s="145" t="s">
        <v>539</v>
      </c>
      <c r="F330" s="175" t="s">
        <v>540</v>
      </c>
      <c r="I330" s="142"/>
      <c r="L330" s="32"/>
      <c r="M330" s="143"/>
      <c r="T330" s="53"/>
      <c r="AT330" s="17" t="s">
        <v>539</v>
      </c>
      <c r="AU330" s="17" t="s">
        <v>82</v>
      </c>
    </row>
    <row r="331" spans="2:65" s="11" customFormat="1" ht="22.9" customHeight="1">
      <c r="B331" s="115"/>
      <c r="D331" s="116" t="s">
        <v>71</v>
      </c>
      <c r="E331" s="125" t="s">
        <v>541</v>
      </c>
      <c r="F331" s="125" t="s">
        <v>542</v>
      </c>
      <c r="I331" s="118"/>
      <c r="J331" s="126">
        <f>BK331</f>
        <v>0</v>
      </c>
      <c r="L331" s="115"/>
      <c r="M331" s="120"/>
      <c r="P331" s="121">
        <f>P332</f>
        <v>0</v>
      </c>
      <c r="R331" s="121">
        <f>R332</f>
        <v>0</v>
      </c>
      <c r="T331" s="122">
        <f>T332</f>
        <v>0</v>
      </c>
      <c r="AR331" s="116" t="s">
        <v>154</v>
      </c>
      <c r="AT331" s="123" t="s">
        <v>71</v>
      </c>
      <c r="AU331" s="123" t="s">
        <v>80</v>
      </c>
      <c r="AY331" s="116" t="s">
        <v>126</v>
      </c>
      <c r="BK331" s="124">
        <f>BK332</f>
        <v>0</v>
      </c>
    </row>
    <row r="332" spans="2:65" s="1" customFormat="1" ht="78" customHeight="1">
      <c r="B332" s="32"/>
      <c r="C332" s="127" t="s">
        <v>543</v>
      </c>
      <c r="D332" s="127" t="s">
        <v>128</v>
      </c>
      <c r="E332" s="128" t="s">
        <v>544</v>
      </c>
      <c r="F332" s="129" t="s">
        <v>545</v>
      </c>
      <c r="G332" s="130" t="s">
        <v>302</v>
      </c>
      <c r="H332" s="131">
        <v>1</v>
      </c>
      <c r="I332" s="132"/>
      <c r="J332" s="133">
        <f>ROUND(I332*H332,2)</f>
        <v>0</v>
      </c>
      <c r="K332" s="129" t="s">
        <v>19</v>
      </c>
      <c r="L332" s="32"/>
      <c r="M332" s="134" t="s">
        <v>19</v>
      </c>
      <c r="N332" s="135" t="s">
        <v>43</v>
      </c>
      <c r="P332" s="136">
        <f>O332*H332</f>
        <v>0</v>
      </c>
      <c r="Q332" s="136">
        <v>0</v>
      </c>
      <c r="R332" s="136">
        <f>Q332*H332</f>
        <v>0</v>
      </c>
      <c r="S332" s="136">
        <v>0</v>
      </c>
      <c r="T332" s="137">
        <f>S332*H332</f>
        <v>0</v>
      </c>
      <c r="AR332" s="138" t="s">
        <v>133</v>
      </c>
      <c r="AT332" s="138" t="s">
        <v>128</v>
      </c>
      <c r="AU332" s="138" t="s">
        <v>82</v>
      </c>
      <c r="AY332" s="17" t="s">
        <v>126</v>
      </c>
      <c r="BE332" s="139">
        <f>IF(N332="základní",J332,0)</f>
        <v>0</v>
      </c>
      <c r="BF332" s="139">
        <f>IF(N332="snížená",J332,0)</f>
        <v>0</v>
      </c>
      <c r="BG332" s="139">
        <f>IF(N332="zákl. přenesená",J332,0)</f>
        <v>0</v>
      </c>
      <c r="BH332" s="139">
        <f>IF(N332="sníž. přenesená",J332,0)</f>
        <v>0</v>
      </c>
      <c r="BI332" s="139">
        <f>IF(N332="nulová",J332,0)</f>
        <v>0</v>
      </c>
      <c r="BJ332" s="17" t="s">
        <v>80</v>
      </c>
      <c r="BK332" s="139">
        <f>ROUND(I332*H332,2)</f>
        <v>0</v>
      </c>
      <c r="BL332" s="17" t="s">
        <v>133</v>
      </c>
      <c r="BM332" s="138" t="s">
        <v>546</v>
      </c>
    </row>
    <row r="333" spans="2:65" s="11" customFormat="1" ht="22.9" customHeight="1">
      <c r="B333" s="115"/>
      <c r="D333" s="116" t="s">
        <v>71</v>
      </c>
      <c r="E333" s="125" t="s">
        <v>547</v>
      </c>
      <c r="F333" s="125" t="s">
        <v>548</v>
      </c>
      <c r="I333" s="118"/>
      <c r="J333" s="126">
        <f>BK333</f>
        <v>0</v>
      </c>
      <c r="L333" s="115"/>
      <c r="M333" s="120"/>
      <c r="P333" s="121">
        <f>SUM(P334:P336)</f>
        <v>0</v>
      </c>
      <c r="R333" s="121">
        <f>SUM(R334:R336)</f>
        <v>0</v>
      </c>
      <c r="T333" s="122">
        <f>SUM(T334:T336)</f>
        <v>0</v>
      </c>
      <c r="AR333" s="116" t="s">
        <v>154</v>
      </c>
      <c r="AT333" s="123" t="s">
        <v>71</v>
      </c>
      <c r="AU333" s="123" t="s">
        <v>80</v>
      </c>
      <c r="AY333" s="116" t="s">
        <v>126</v>
      </c>
      <c r="BK333" s="124">
        <f>SUM(BK334:BK336)</f>
        <v>0</v>
      </c>
    </row>
    <row r="334" spans="2:65" s="1" customFormat="1" ht="16.5" customHeight="1">
      <c r="B334" s="32"/>
      <c r="C334" s="127" t="s">
        <v>549</v>
      </c>
      <c r="D334" s="127" t="s">
        <v>128</v>
      </c>
      <c r="E334" s="128" t="s">
        <v>550</v>
      </c>
      <c r="F334" s="129" t="s">
        <v>548</v>
      </c>
      <c r="G334" s="130" t="s">
        <v>302</v>
      </c>
      <c r="H334" s="131">
        <v>1</v>
      </c>
      <c r="I334" s="132"/>
      <c r="J334" s="133">
        <f>ROUND(I334*H334,2)</f>
        <v>0</v>
      </c>
      <c r="K334" s="129" t="s">
        <v>19</v>
      </c>
      <c r="L334" s="32"/>
      <c r="M334" s="134" t="s">
        <v>19</v>
      </c>
      <c r="N334" s="135" t="s">
        <v>43</v>
      </c>
      <c r="P334" s="136">
        <f>O334*H334</f>
        <v>0</v>
      </c>
      <c r="Q334" s="136">
        <v>0</v>
      </c>
      <c r="R334" s="136">
        <f>Q334*H334</f>
        <v>0</v>
      </c>
      <c r="S334" s="136">
        <v>0</v>
      </c>
      <c r="T334" s="137">
        <f>S334*H334</f>
        <v>0</v>
      </c>
      <c r="AR334" s="138" t="s">
        <v>537</v>
      </c>
      <c r="AT334" s="138" t="s">
        <v>128</v>
      </c>
      <c r="AU334" s="138" t="s">
        <v>82</v>
      </c>
      <c r="AY334" s="17" t="s">
        <v>126</v>
      </c>
      <c r="BE334" s="139">
        <f>IF(N334="základní",J334,0)</f>
        <v>0</v>
      </c>
      <c r="BF334" s="139">
        <f>IF(N334="snížená",J334,0)</f>
        <v>0</v>
      </c>
      <c r="BG334" s="139">
        <f>IF(N334="zákl. přenesená",J334,0)</f>
        <v>0</v>
      </c>
      <c r="BH334" s="139">
        <f>IF(N334="sníž. přenesená",J334,0)</f>
        <v>0</v>
      </c>
      <c r="BI334" s="139">
        <f>IF(N334="nulová",J334,0)</f>
        <v>0</v>
      </c>
      <c r="BJ334" s="17" t="s">
        <v>80</v>
      </c>
      <c r="BK334" s="139">
        <f>ROUND(I334*H334,2)</f>
        <v>0</v>
      </c>
      <c r="BL334" s="17" t="s">
        <v>537</v>
      </c>
      <c r="BM334" s="138" t="s">
        <v>551</v>
      </c>
    </row>
    <row r="335" spans="2:65" s="1" customFormat="1" ht="16.5" customHeight="1">
      <c r="B335" s="32"/>
      <c r="C335" s="127" t="s">
        <v>552</v>
      </c>
      <c r="D335" s="127" t="s">
        <v>128</v>
      </c>
      <c r="E335" s="128" t="s">
        <v>553</v>
      </c>
      <c r="F335" s="129" t="s">
        <v>554</v>
      </c>
      <c r="G335" s="130" t="s">
        <v>302</v>
      </c>
      <c r="H335" s="131">
        <v>1</v>
      </c>
      <c r="I335" s="132"/>
      <c r="J335" s="133">
        <f>ROUND(I335*H335,2)</f>
        <v>0</v>
      </c>
      <c r="K335" s="129" t="s">
        <v>19</v>
      </c>
      <c r="L335" s="32"/>
      <c r="M335" s="134" t="s">
        <v>19</v>
      </c>
      <c r="N335" s="135" t="s">
        <v>43</v>
      </c>
      <c r="P335" s="136">
        <f>O335*H335</f>
        <v>0</v>
      </c>
      <c r="Q335" s="136">
        <v>0</v>
      </c>
      <c r="R335" s="136">
        <f>Q335*H335</f>
        <v>0</v>
      </c>
      <c r="S335" s="136">
        <v>0</v>
      </c>
      <c r="T335" s="137">
        <f>S335*H335</f>
        <v>0</v>
      </c>
      <c r="AR335" s="138" t="s">
        <v>133</v>
      </c>
      <c r="AT335" s="138" t="s">
        <v>128</v>
      </c>
      <c r="AU335" s="138" t="s">
        <v>82</v>
      </c>
      <c r="AY335" s="17" t="s">
        <v>126</v>
      </c>
      <c r="BE335" s="139">
        <f>IF(N335="základní",J335,0)</f>
        <v>0</v>
      </c>
      <c r="BF335" s="139">
        <f>IF(N335="snížená",J335,0)</f>
        <v>0</v>
      </c>
      <c r="BG335" s="139">
        <f>IF(N335="zákl. přenesená",J335,0)</f>
        <v>0</v>
      </c>
      <c r="BH335" s="139">
        <f>IF(N335="sníž. přenesená",J335,0)</f>
        <v>0</v>
      </c>
      <c r="BI335" s="139">
        <f>IF(N335="nulová",J335,0)</f>
        <v>0</v>
      </c>
      <c r="BJ335" s="17" t="s">
        <v>80</v>
      </c>
      <c r="BK335" s="139">
        <f>ROUND(I335*H335,2)</f>
        <v>0</v>
      </c>
      <c r="BL335" s="17" t="s">
        <v>133</v>
      </c>
      <c r="BM335" s="138" t="s">
        <v>555</v>
      </c>
    </row>
    <row r="336" spans="2:65" s="1" customFormat="1" ht="16.5" customHeight="1">
      <c r="B336" s="32"/>
      <c r="C336" s="127" t="s">
        <v>556</v>
      </c>
      <c r="D336" s="127" t="s">
        <v>128</v>
      </c>
      <c r="E336" s="128" t="s">
        <v>557</v>
      </c>
      <c r="F336" s="129" t="s">
        <v>558</v>
      </c>
      <c r="G336" s="130" t="s">
        <v>302</v>
      </c>
      <c r="H336" s="131">
        <v>1</v>
      </c>
      <c r="I336" s="132"/>
      <c r="J336" s="133">
        <f>ROUND(I336*H336,2)</f>
        <v>0</v>
      </c>
      <c r="K336" s="129" t="s">
        <v>19</v>
      </c>
      <c r="L336" s="32"/>
      <c r="M336" s="134" t="s">
        <v>19</v>
      </c>
      <c r="N336" s="135" t="s">
        <v>43</v>
      </c>
      <c r="P336" s="136">
        <f>O336*H336</f>
        <v>0</v>
      </c>
      <c r="Q336" s="136">
        <v>0</v>
      </c>
      <c r="R336" s="136">
        <f>Q336*H336</f>
        <v>0</v>
      </c>
      <c r="S336" s="136">
        <v>0</v>
      </c>
      <c r="T336" s="137">
        <f>S336*H336</f>
        <v>0</v>
      </c>
      <c r="AR336" s="138" t="s">
        <v>537</v>
      </c>
      <c r="AT336" s="138" t="s">
        <v>128</v>
      </c>
      <c r="AU336" s="138" t="s">
        <v>82</v>
      </c>
      <c r="AY336" s="17" t="s">
        <v>126</v>
      </c>
      <c r="BE336" s="139">
        <f>IF(N336="základní",J336,0)</f>
        <v>0</v>
      </c>
      <c r="BF336" s="139">
        <f>IF(N336="snížená",J336,0)</f>
        <v>0</v>
      </c>
      <c r="BG336" s="139">
        <f>IF(N336="zákl. přenesená",J336,0)</f>
        <v>0</v>
      </c>
      <c r="BH336" s="139">
        <f>IF(N336="sníž. přenesená",J336,0)</f>
        <v>0</v>
      </c>
      <c r="BI336" s="139">
        <f>IF(N336="nulová",J336,0)</f>
        <v>0</v>
      </c>
      <c r="BJ336" s="17" t="s">
        <v>80</v>
      </c>
      <c r="BK336" s="139">
        <f>ROUND(I336*H336,2)</f>
        <v>0</v>
      </c>
      <c r="BL336" s="17" t="s">
        <v>537</v>
      </c>
      <c r="BM336" s="138" t="s">
        <v>559</v>
      </c>
    </row>
    <row r="337" spans="2:65" s="11" customFormat="1" ht="22.9" customHeight="1">
      <c r="B337" s="115"/>
      <c r="D337" s="116" t="s">
        <v>71</v>
      </c>
      <c r="E337" s="125" t="s">
        <v>560</v>
      </c>
      <c r="F337" s="125" t="s">
        <v>561</v>
      </c>
      <c r="I337" s="118"/>
      <c r="J337" s="126">
        <f>BK337</f>
        <v>0</v>
      </c>
      <c r="L337" s="115"/>
      <c r="M337" s="120"/>
      <c r="P337" s="121">
        <f>P338</f>
        <v>0</v>
      </c>
      <c r="R337" s="121">
        <f>R338</f>
        <v>0</v>
      </c>
      <c r="T337" s="122">
        <f>T338</f>
        <v>0</v>
      </c>
      <c r="AR337" s="116" t="s">
        <v>154</v>
      </c>
      <c r="AT337" s="123" t="s">
        <v>71</v>
      </c>
      <c r="AU337" s="123" t="s">
        <v>80</v>
      </c>
      <c r="AY337" s="116" t="s">
        <v>126</v>
      </c>
      <c r="BK337" s="124">
        <f>BK338</f>
        <v>0</v>
      </c>
    </row>
    <row r="338" spans="2:65" s="1" customFormat="1" ht="16.5" customHeight="1">
      <c r="B338" s="32"/>
      <c r="C338" s="127" t="s">
        <v>253</v>
      </c>
      <c r="D338" s="127" t="s">
        <v>128</v>
      </c>
      <c r="E338" s="128" t="s">
        <v>562</v>
      </c>
      <c r="F338" s="129" t="s">
        <v>563</v>
      </c>
      <c r="G338" s="130" t="s">
        <v>302</v>
      </c>
      <c r="H338" s="131">
        <v>1</v>
      </c>
      <c r="I338" s="132"/>
      <c r="J338" s="133">
        <f>ROUND(I338*H338,2)</f>
        <v>0</v>
      </c>
      <c r="K338" s="129" t="s">
        <v>19</v>
      </c>
      <c r="L338" s="32"/>
      <c r="M338" s="176" t="s">
        <v>19</v>
      </c>
      <c r="N338" s="177" t="s">
        <v>43</v>
      </c>
      <c r="O338" s="178"/>
      <c r="P338" s="179">
        <f>O338*H338</f>
        <v>0</v>
      </c>
      <c r="Q338" s="179">
        <v>0</v>
      </c>
      <c r="R338" s="179">
        <f>Q338*H338</f>
        <v>0</v>
      </c>
      <c r="S338" s="179">
        <v>0</v>
      </c>
      <c r="T338" s="180">
        <f>S338*H338</f>
        <v>0</v>
      </c>
      <c r="AR338" s="138" t="s">
        <v>133</v>
      </c>
      <c r="AT338" s="138" t="s">
        <v>128</v>
      </c>
      <c r="AU338" s="138" t="s">
        <v>82</v>
      </c>
      <c r="AY338" s="17" t="s">
        <v>126</v>
      </c>
      <c r="BE338" s="139">
        <f>IF(N338="základní",J338,0)</f>
        <v>0</v>
      </c>
      <c r="BF338" s="139">
        <f>IF(N338="snížená",J338,0)</f>
        <v>0</v>
      </c>
      <c r="BG338" s="139">
        <f>IF(N338="zákl. přenesená",J338,0)</f>
        <v>0</v>
      </c>
      <c r="BH338" s="139">
        <f>IF(N338="sníž. přenesená",J338,0)</f>
        <v>0</v>
      </c>
      <c r="BI338" s="139">
        <f>IF(N338="nulová",J338,0)</f>
        <v>0</v>
      </c>
      <c r="BJ338" s="17" t="s">
        <v>80</v>
      </c>
      <c r="BK338" s="139">
        <f>ROUND(I338*H338,2)</f>
        <v>0</v>
      </c>
      <c r="BL338" s="17" t="s">
        <v>133</v>
      </c>
      <c r="BM338" s="138" t="s">
        <v>564</v>
      </c>
    </row>
    <row r="339" spans="2:65" s="1" customFormat="1" ht="6.95" customHeight="1">
      <c r="B339" s="41"/>
      <c r="C339" s="42"/>
      <c r="D339" s="42"/>
      <c r="E339" s="42"/>
      <c r="F339" s="42"/>
      <c r="G339" s="42"/>
      <c r="H339" s="42"/>
      <c r="I339" s="42"/>
      <c r="J339" s="42"/>
      <c r="K339" s="42"/>
      <c r="L339" s="32"/>
    </row>
  </sheetData>
  <sheetProtection algorithmName="SHA-512" hashValue="ITfURfRv0YjzCAfpo7SBcFzGbCJFti6a5yWZUnFsdEKF/awVmwQnF+V24hXG30m3wBLliz2yP19s9Y6wX0YdYA==" saltValue="dV92EsTUmD30YWGUXz5LM30qvKyS+7y/f+ajEZqxbz+rXiYuLwjSVtjvHOWJwO4FW8c0Yzj53kqEfWzxoWXuxQ==" spinCount="100000" sheet="1" objects="1" scenarios="1" formatColumns="0" formatRows="0" autoFilter="0"/>
  <autoFilter ref="C95:K338" xr:uid="{00000000-0009-0000-0000-000001000000}"/>
  <mergeCells count="9">
    <mergeCell ref="E50:H50"/>
    <mergeCell ref="E86:H86"/>
    <mergeCell ref="E88:H88"/>
    <mergeCell ref="L2:V2"/>
    <mergeCell ref="E7:H7"/>
    <mergeCell ref="E9:H9"/>
    <mergeCell ref="E18:H18"/>
    <mergeCell ref="E27:H27"/>
    <mergeCell ref="E48:H48"/>
  </mergeCells>
  <hyperlinks>
    <hyperlink ref="F100" r:id="rId1" xr:uid="{00000000-0004-0000-0100-000000000000}"/>
    <hyperlink ref="F102" r:id="rId2" xr:uid="{00000000-0004-0000-0100-000001000000}"/>
    <hyperlink ref="F104" r:id="rId3" xr:uid="{00000000-0004-0000-0100-000002000000}"/>
    <hyperlink ref="F106" r:id="rId4" xr:uid="{00000000-0004-0000-0100-000003000000}"/>
    <hyperlink ref="F109" r:id="rId5" xr:uid="{00000000-0004-0000-0100-000004000000}"/>
    <hyperlink ref="F120" r:id="rId6" xr:uid="{00000000-0004-0000-0100-000005000000}"/>
    <hyperlink ref="F127" r:id="rId7" xr:uid="{00000000-0004-0000-0100-000006000000}"/>
    <hyperlink ref="F129" r:id="rId8" xr:uid="{00000000-0004-0000-0100-000007000000}"/>
    <hyperlink ref="F131" r:id="rId9" xr:uid="{00000000-0004-0000-0100-000008000000}"/>
    <hyperlink ref="F133" r:id="rId10" xr:uid="{00000000-0004-0000-0100-000009000000}"/>
    <hyperlink ref="F135" r:id="rId11" xr:uid="{00000000-0004-0000-0100-00000A000000}"/>
    <hyperlink ref="F138" r:id="rId12" xr:uid="{00000000-0004-0000-0100-00000B000000}"/>
    <hyperlink ref="F143" r:id="rId13" xr:uid="{00000000-0004-0000-0100-00000C000000}"/>
    <hyperlink ref="F146" r:id="rId14" xr:uid="{00000000-0004-0000-0100-00000D000000}"/>
    <hyperlink ref="F148" r:id="rId15" xr:uid="{00000000-0004-0000-0100-00000E000000}"/>
    <hyperlink ref="F156" r:id="rId16" xr:uid="{00000000-0004-0000-0100-00000F000000}"/>
    <hyperlink ref="F159" r:id="rId17" xr:uid="{00000000-0004-0000-0100-000010000000}"/>
    <hyperlink ref="F161" r:id="rId18" xr:uid="{00000000-0004-0000-0100-000011000000}"/>
    <hyperlink ref="F172" r:id="rId19" xr:uid="{00000000-0004-0000-0100-000012000000}"/>
    <hyperlink ref="F175" r:id="rId20" xr:uid="{00000000-0004-0000-0100-000013000000}"/>
    <hyperlink ref="F185" r:id="rId21" xr:uid="{00000000-0004-0000-0100-000014000000}"/>
    <hyperlink ref="F199" r:id="rId22" xr:uid="{00000000-0004-0000-0100-000015000000}"/>
    <hyperlink ref="F217" r:id="rId23" xr:uid="{00000000-0004-0000-0100-000016000000}"/>
    <hyperlink ref="F221" r:id="rId24" xr:uid="{00000000-0004-0000-0100-000017000000}"/>
    <hyperlink ref="F230" r:id="rId25" xr:uid="{00000000-0004-0000-0100-000018000000}"/>
    <hyperlink ref="F239" r:id="rId26" xr:uid="{00000000-0004-0000-0100-000019000000}"/>
    <hyperlink ref="F246" r:id="rId27" xr:uid="{00000000-0004-0000-0100-00001A000000}"/>
    <hyperlink ref="F253" r:id="rId28" xr:uid="{00000000-0004-0000-0100-00001B000000}"/>
    <hyperlink ref="F271" r:id="rId29" xr:uid="{00000000-0004-0000-0100-00001C000000}"/>
    <hyperlink ref="F280" r:id="rId30" xr:uid="{00000000-0004-0000-0100-00001D000000}"/>
    <hyperlink ref="F282" r:id="rId31" xr:uid="{00000000-0004-0000-0100-00001E000000}"/>
    <hyperlink ref="F285" r:id="rId32" xr:uid="{00000000-0004-0000-0100-00001F000000}"/>
    <hyperlink ref="F287" r:id="rId33" xr:uid="{00000000-0004-0000-0100-000020000000}"/>
    <hyperlink ref="F290" r:id="rId34" xr:uid="{00000000-0004-0000-0100-000021000000}"/>
    <hyperlink ref="F300" r:id="rId35" xr:uid="{00000000-0004-0000-0100-000022000000}"/>
    <hyperlink ref="F304" r:id="rId36" xr:uid="{00000000-0004-0000-0100-000023000000}"/>
    <hyperlink ref="F308" r:id="rId37" xr:uid="{00000000-0004-0000-0100-000024000000}"/>
    <hyperlink ref="F315" r:id="rId38" xr:uid="{00000000-0004-0000-0100-000025000000}"/>
    <hyperlink ref="F319" r:id="rId39" xr:uid="{00000000-0004-0000-0100-000026000000}"/>
    <hyperlink ref="F322" r:id="rId40" xr:uid="{00000000-0004-0000-0100-000027000000}"/>
    <hyperlink ref="F326" r:id="rId41" xr:uid="{00000000-0004-0000-0100-00002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0"/>
      <c r="M2" s="270"/>
      <c r="N2" s="270"/>
      <c r="O2" s="270"/>
      <c r="P2" s="270"/>
      <c r="Q2" s="270"/>
      <c r="R2" s="270"/>
      <c r="S2" s="270"/>
      <c r="T2" s="270"/>
      <c r="U2" s="270"/>
      <c r="V2" s="270"/>
      <c r="AT2" s="17" t="s">
        <v>85</v>
      </c>
    </row>
    <row r="3" spans="2:46" ht="6.95" customHeight="1">
      <c r="B3" s="18"/>
      <c r="C3" s="19"/>
      <c r="D3" s="19"/>
      <c r="E3" s="19"/>
      <c r="F3" s="19"/>
      <c r="G3" s="19"/>
      <c r="H3" s="19"/>
      <c r="I3" s="19"/>
      <c r="J3" s="19"/>
      <c r="K3" s="19"/>
      <c r="L3" s="20"/>
      <c r="AT3" s="17" t="s">
        <v>82</v>
      </c>
    </row>
    <row r="4" spans="2:46" ht="24.95" customHeight="1">
      <c r="B4" s="20"/>
      <c r="D4" s="21" t="s">
        <v>86</v>
      </c>
      <c r="L4" s="20"/>
      <c r="M4" s="85" t="s">
        <v>10</v>
      </c>
      <c r="AT4" s="17" t="s">
        <v>4</v>
      </c>
    </row>
    <row r="5" spans="2:46" ht="6.95" customHeight="1">
      <c r="B5" s="20"/>
      <c r="L5" s="20"/>
    </row>
    <row r="6" spans="2:46" ht="12" customHeight="1">
      <c r="B6" s="20"/>
      <c r="D6" s="27" t="s">
        <v>16</v>
      </c>
      <c r="L6" s="20"/>
    </row>
    <row r="7" spans="2:46" ht="16.5" customHeight="1">
      <c r="B7" s="20"/>
      <c r="E7" s="303" t="str">
        <f>'Rekapitulace stavby'!K6</f>
        <v>Rekonstrukce sportoviště, Česká Třebová</v>
      </c>
      <c r="F7" s="304"/>
      <c r="G7" s="304"/>
      <c r="H7" s="304"/>
      <c r="L7" s="20"/>
    </row>
    <row r="8" spans="2:46" s="1" customFormat="1" ht="12" customHeight="1">
      <c r="B8" s="32"/>
      <c r="D8" s="27" t="s">
        <v>87</v>
      </c>
      <c r="L8" s="32"/>
    </row>
    <row r="9" spans="2:46" s="1" customFormat="1" ht="16.5" customHeight="1">
      <c r="B9" s="32"/>
      <c r="E9" s="285" t="s">
        <v>565</v>
      </c>
      <c r="F9" s="305"/>
      <c r="G9" s="305"/>
      <c r="H9" s="305"/>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t="str">
        <f>'Rekapitulace stavby'!AN8</f>
        <v>8. 11. 2024</v>
      </c>
      <c r="L12" s="32"/>
    </row>
    <row r="13" spans="2:46" s="1" customFormat="1" ht="10.9" customHeight="1">
      <c r="B13" s="32"/>
      <c r="L13" s="32"/>
    </row>
    <row r="14" spans="2:46" s="1" customFormat="1" ht="12" customHeight="1">
      <c r="B14" s="32"/>
      <c r="D14" s="27" t="s">
        <v>25</v>
      </c>
      <c r="I14" s="27" t="s">
        <v>26</v>
      </c>
      <c r="J14" s="25" t="s">
        <v>19</v>
      </c>
      <c r="L14" s="32"/>
    </row>
    <row r="15" spans="2:46" s="1" customFormat="1" ht="18" customHeight="1">
      <c r="B15" s="32"/>
      <c r="E15" s="25" t="s">
        <v>27</v>
      </c>
      <c r="I15" s="27" t="s">
        <v>28</v>
      </c>
      <c r="J15" s="25" t="s">
        <v>19</v>
      </c>
      <c r="L15" s="32"/>
    </row>
    <row r="16" spans="2:46" s="1" customFormat="1" ht="6.95" customHeight="1">
      <c r="B16" s="32"/>
      <c r="L16" s="32"/>
    </row>
    <row r="17" spans="2:12" s="1" customFormat="1" ht="12" customHeight="1">
      <c r="B17" s="32"/>
      <c r="D17" s="27" t="s">
        <v>29</v>
      </c>
      <c r="I17" s="27" t="s">
        <v>26</v>
      </c>
      <c r="J17" s="28" t="str">
        <f>'Rekapitulace stavby'!AN13</f>
        <v>Vyplň údaj</v>
      </c>
      <c r="L17" s="32"/>
    </row>
    <row r="18" spans="2:12" s="1" customFormat="1" ht="18" customHeight="1">
      <c r="B18" s="32"/>
      <c r="E18" s="306" t="str">
        <f>'Rekapitulace stavby'!E14</f>
        <v>Vyplň údaj</v>
      </c>
      <c r="F18" s="269"/>
      <c r="G18" s="269"/>
      <c r="H18" s="269"/>
      <c r="I18" s="27" t="s">
        <v>28</v>
      </c>
      <c r="J18" s="28" t="str">
        <f>'Rekapitulace stavby'!AN14</f>
        <v>Vyplň údaj</v>
      </c>
      <c r="L18" s="32"/>
    </row>
    <row r="19" spans="2:12" s="1" customFormat="1" ht="6.95" customHeight="1">
      <c r="B19" s="32"/>
      <c r="L19" s="32"/>
    </row>
    <row r="20" spans="2:12" s="1" customFormat="1" ht="12" customHeight="1">
      <c r="B20" s="32"/>
      <c r="D20" s="27" t="s">
        <v>31</v>
      </c>
      <c r="I20" s="27" t="s">
        <v>26</v>
      </c>
      <c r="J20" s="25" t="s">
        <v>19</v>
      </c>
      <c r="L20" s="32"/>
    </row>
    <row r="21" spans="2:12" s="1" customFormat="1" ht="18" customHeight="1">
      <c r="B21" s="32"/>
      <c r="E21" s="25" t="s">
        <v>32</v>
      </c>
      <c r="I21" s="27" t="s">
        <v>28</v>
      </c>
      <c r="J21" s="25" t="s">
        <v>19</v>
      </c>
      <c r="L21" s="32"/>
    </row>
    <row r="22" spans="2:12" s="1" customFormat="1" ht="6.95" customHeight="1">
      <c r="B22" s="32"/>
      <c r="L22" s="32"/>
    </row>
    <row r="23" spans="2:12" s="1" customFormat="1" ht="12" customHeight="1">
      <c r="B23" s="32"/>
      <c r="D23" s="27" t="s">
        <v>34</v>
      </c>
      <c r="I23" s="27" t="s">
        <v>26</v>
      </c>
      <c r="J23" s="25" t="s">
        <v>19</v>
      </c>
      <c r="L23" s="32"/>
    </row>
    <row r="24" spans="2:12" s="1" customFormat="1" ht="18" customHeight="1">
      <c r="B24" s="32"/>
      <c r="E24" s="25" t="s">
        <v>35</v>
      </c>
      <c r="I24" s="27" t="s">
        <v>28</v>
      </c>
      <c r="J24" s="25" t="s">
        <v>19</v>
      </c>
      <c r="L24" s="32"/>
    </row>
    <row r="25" spans="2:12" s="1" customFormat="1" ht="6.95" customHeight="1">
      <c r="B25" s="32"/>
      <c r="L25" s="32"/>
    </row>
    <row r="26" spans="2:12" s="1" customFormat="1" ht="12" customHeight="1">
      <c r="B26" s="32"/>
      <c r="D26" s="27" t="s">
        <v>36</v>
      </c>
      <c r="L26" s="32"/>
    </row>
    <row r="27" spans="2:12" s="7" customFormat="1" ht="322.5" customHeight="1">
      <c r="B27" s="86"/>
      <c r="E27" s="274" t="s">
        <v>89</v>
      </c>
      <c r="F27" s="274"/>
      <c r="G27" s="274"/>
      <c r="H27" s="274"/>
      <c r="L27" s="86"/>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87" t="s">
        <v>38</v>
      </c>
      <c r="J30" s="63">
        <f>ROUND(J91, 2)</f>
        <v>0</v>
      </c>
      <c r="L30" s="32"/>
    </row>
    <row r="31" spans="2:12" s="1" customFormat="1" ht="6.95" customHeight="1">
      <c r="B31" s="32"/>
      <c r="D31" s="50"/>
      <c r="E31" s="50"/>
      <c r="F31" s="50"/>
      <c r="G31" s="50"/>
      <c r="H31" s="50"/>
      <c r="I31" s="50"/>
      <c r="J31" s="50"/>
      <c r="K31" s="50"/>
      <c r="L31" s="32"/>
    </row>
    <row r="32" spans="2:12" s="1" customFormat="1" ht="14.45" customHeight="1">
      <c r="B32" s="32"/>
      <c r="F32" s="35" t="s">
        <v>40</v>
      </c>
      <c r="I32" s="35" t="s">
        <v>39</v>
      </c>
      <c r="J32" s="35" t="s">
        <v>41</v>
      </c>
      <c r="L32" s="32"/>
    </row>
    <row r="33" spans="2:12" s="1" customFormat="1" ht="14.45" customHeight="1">
      <c r="B33" s="32"/>
      <c r="D33" s="52" t="s">
        <v>42</v>
      </c>
      <c r="E33" s="27" t="s">
        <v>43</v>
      </c>
      <c r="F33" s="88">
        <f>ROUND((SUM(BE91:BE342)),  2)</f>
        <v>0</v>
      </c>
      <c r="I33" s="89">
        <v>0.21</v>
      </c>
      <c r="J33" s="88">
        <f>ROUND(((SUM(BE91:BE342))*I33),  2)</f>
        <v>0</v>
      </c>
      <c r="L33" s="32"/>
    </row>
    <row r="34" spans="2:12" s="1" customFormat="1" ht="14.45" customHeight="1">
      <c r="B34" s="32"/>
      <c r="E34" s="27" t="s">
        <v>44</v>
      </c>
      <c r="F34" s="88">
        <f>ROUND((SUM(BF91:BF342)),  2)</f>
        <v>0</v>
      </c>
      <c r="I34" s="89">
        <v>0.12</v>
      </c>
      <c r="J34" s="88">
        <f>ROUND(((SUM(BF91:BF342))*I34),  2)</f>
        <v>0</v>
      </c>
      <c r="L34" s="32"/>
    </row>
    <row r="35" spans="2:12" s="1" customFormat="1" ht="14.45" hidden="1" customHeight="1">
      <c r="B35" s="32"/>
      <c r="E35" s="27" t="s">
        <v>45</v>
      </c>
      <c r="F35" s="88">
        <f>ROUND((SUM(BG91:BG342)),  2)</f>
        <v>0</v>
      </c>
      <c r="I35" s="89">
        <v>0.21</v>
      </c>
      <c r="J35" s="88">
        <f>0</f>
        <v>0</v>
      </c>
      <c r="L35" s="32"/>
    </row>
    <row r="36" spans="2:12" s="1" customFormat="1" ht="14.45" hidden="1" customHeight="1">
      <c r="B36" s="32"/>
      <c r="E36" s="27" t="s">
        <v>46</v>
      </c>
      <c r="F36" s="88">
        <f>ROUND((SUM(BH91:BH342)),  2)</f>
        <v>0</v>
      </c>
      <c r="I36" s="89">
        <v>0.12</v>
      </c>
      <c r="J36" s="88">
        <f>0</f>
        <v>0</v>
      </c>
      <c r="L36" s="32"/>
    </row>
    <row r="37" spans="2:12" s="1" customFormat="1" ht="14.45" hidden="1" customHeight="1">
      <c r="B37" s="32"/>
      <c r="E37" s="27" t="s">
        <v>47</v>
      </c>
      <c r="F37" s="88">
        <f>ROUND((SUM(BI91:BI342)),  2)</f>
        <v>0</v>
      </c>
      <c r="I37" s="89">
        <v>0</v>
      </c>
      <c r="J37" s="88">
        <f>0</f>
        <v>0</v>
      </c>
      <c r="L37" s="32"/>
    </row>
    <row r="38" spans="2:12" s="1" customFormat="1" ht="6.95" customHeight="1">
      <c r="B38" s="32"/>
      <c r="L38" s="32"/>
    </row>
    <row r="39" spans="2:12" s="1" customFormat="1" ht="25.35" customHeight="1">
      <c r="B39" s="32"/>
      <c r="C39" s="90"/>
      <c r="D39" s="91" t="s">
        <v>48</v>
      </c>
      <c r="E39" s="54"/>
      <c r="F39" s="54"/>
      <c r="G39" s="92" t="s">
        <v>49</v>
      </c>
      <c r="H39" s="93" t="s">
        <v>50</v>
      </c>
      <c r="I39" s="54"/>
      <c r="J39" s="94">
        <f>SUM(J30:J37)</f>
        <v>0</v>
      </c>
      <c r="K39" s="95"/>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90</v>
      </c>
      <c r="L45" s="32"/>
    </row>
    <row r="46" spans="2:12" s="1" customFormat="1" ht="6.95" customHeight="1">
      <c r="B46" s="32"/>
      <c r="L46" s="32"/>
    </row>
    <row r="47" spans="2:12" s="1" customFormat="1" ht="12" customHeight="1">
      <c r="B47" s="32"/>
      <c r="C47" s="27" t="s">
        <v>16</v>
      </c>
      <c r="L47" s="32"/>
    </row>
    <row r="48" spans="2:12" s="1" customFormat="1" ht="16.5" customHeight="1">
      <c r="B48" s="32"/>
      <c r="E48" s="303" t="str">
        <f>E7</f>
        <v>Rekonstrukce sportoviště, Česká Třebová</v>
      </c>
      <c r="F48" s="304"/>
      <c r="G48" s="304"/>
      <c r="H48" s="304"/>
      <c r="L48" s="32"/>
    </row>
    <row r="49" spans="2:47" s="1" customFormat="1" ht="12" customHeight="1">
      <c r="B49" s="32"/>
      <c r="C49" s="27" t="s">
        <v>87</v>
      </c>
      <c r="L49" s="32"/>
    </row>
    <row r="50" spans="2:47" s="1" customFormat="1" ht="16.5" customHeight="1">
      <c r="B50" s="32"/>
      <c r="E50" s="285" t="str">
        <f>E9</f>
        <v>02 - ETAPA II</v>
      </c>
      <c r="F50" s="305"/>
      <c r="G50" s="305"/>
      <c r="H50" s="305"/>
      <c r="L50" s="32"/>
    </row>
    <row r="51" spans="2:47" s="1" customFormat="1" ht="6.95" customHeight="1">
      <c r="B51" s="32"/>
      <c r="L51" s="32"/>
    </row>
    <row r="52" spans="2:47" s="1" customFormat="1" ht="12" customHeight="1">
      <c r="B52" s="32"/>
      <c r="C52" s="27" t="s">
        <v>21</v>
      </c>
      <c r="F52" s="25" t="str">
        <f>F12</f>
        <v xml:space="preserve"> </v>
      </c>
      <c r="I52" s="27" t="s">
        <v>23</v>
      </c>
      <c r="J52" s="49" t="str">
        <f>IF(J12="","",J12)</f>
        <v>8. 11. 2024</v>
      </c>
      <c r="L52" s="32"/>
    </row>
    <row r="53" spans="2:47" s="1" customFormat="1" ht="6.95" customHeight="1">
      <c r="B53" s="32"/>
      <c r="L53" s="32"/>
    </row>
    <row r="54" spans="2:47" s="1" customFormat="1" ht="40.15" customHeight="1">
      <c r="B54" s="32"/>
      <c r="C54" s="27" t="s">
        <v>25</v>
      </c>
      <c r="F54" s="25" t="str">
        <f>E15</f>
        <v>Město Česká Třebová</v>
      </c>
      <c r="I54" s="27" t="s">
        <v>31</v>
      </c>
      <c r="J54" s="30" t="str">
        <f>E21</f>
        <v>MOTION CONSTRUCTION s.r.o.</v>
      </c>
      <c r="L54" s="32"/>
    </row>
    <row r="55" spans="2:47" s="1" customFormat="1" ht="15.2" customHeight="1">
      <c r="B55" s="32"/>
      <c r="C55" s="27" t="s">
        <v>29</v>
      </c>
      <c r="F55" s="25" t="str">
        <f>IF(E18="","",E18)</f>
        <v>Vyplň údaj</v>
      </c>
      <c r="I55" s="27" t="s">
        <v>34</v>
      </c>
      <c r="J55" s="30" t="str">
        <f>E24</f>
        <v>Lukáš Novák</v>
      </c>
      <c r="L55" s="32"/>
    </row>
    <row r="56" spans="2:47" s="1" customFormat="1" ht="10.35" customHeight="1">
      <c r="B56" s="32"/>
      <c r="L56" s="32"/>
    </row>
    <row r="57" spans="2:47" s="1" customFormat="1" ht="29.25" customHeight="1">
      <c r="B57" s="32"/>
      <c r="C57" s="96" t="s">
        <v>91</v>
      </c>
      <c r="D57" s="90"/>
      <c r="E57" s="90"/>
      <c r="F57" s="90"/>
      <c r="G57" s="90"/>
      <c r="H57" s="90"/>
      <c r="I57" s="90"/>
      <c r="J57" s="97" t="s">
        <v>92</v>
      </c>
      <c r="K57" s="90"/>
      <c r="L57" s="32"/>
    </row>
    <row r="58" spans="2:47" s="1" customFormat="1" ht="10.35" customHeight="1">
      <c r="B58" s="32"/>
      <c r="L58" s="32"/>
    </row>
    <row r="59" spans="2:47" s="1" customFormat="1" ht="22.9" customHeight="1">
      <c r="B59" s="32"/>
      <c r="C59" s="98" t="s">
        <v>70</v>
      </c>
      <c r="J59" s="63">
        <f>J91</f>
        <v>0</v>
      </c>
      <c r="L59" s="32"/>
      <c r="AU59" s="17" t="s">
        <v>93</v>
      </c>
    </row>
    <row r="60" spans="2:47" s="8" customFormat="1" ht="24.95" customHeight="1">
      <c r="B60" s="99"/>
      <c r="D60" s="100" t="s">
        <v>94</v>
      </c>
      <c r="E60" s="101"/>
      <c r="F60" s="101"/>
      <c r="G60" s="101"/>
      <c r="H60" s="101"/>
      <c r="I60" s="101"/>
      <c r="J60" s="102">
        <f>J92</f>
        <v>0</v>
      </c>
      <c r="L60" s="99"/>
    </row>
    <row r="61" spans="2:47" s="9" customFormat="1" ht="19.899999999999999" customHeight="1">
      <c r="B61" s="103"/>
      <c r="D61" s="104" t="s">
        <v>95</v>
      </c>
      <c r="E61" s="105"/>
      <c r="F61" s="105"/>
      <c r="G61" s="105"/>
      <c r="H61" s="105"/>
      <c r="I61" s="105"/>
      <c r="J61" s="106">
        <f>J93</f>
        <v>0</v>
      </c>
      <c r="L61" s="103"/>
    </row>
    <row r="62" spans="2:47" s="9" customFormat="1" ht="19.899999999999999" customHeight="1">
      <c r="B62" s="103"/>
      <c r="D62" s="104" t="s">
        <v>96</v>
      </c>
      <c r="E62" s="105"/>
      <c r="F62" s="105"/>
      <c r="G62" s="105"/>
      <c r="H62" s="105"/>
      <c r="I62" s="105"/>
      <c r="J62" s="106">
        <f>J146</f>
        <v>0</v>
      </c>
      <c r="L62" s="103"/>
    </row>
    <row r="63" spans="2:47" s="9" customFormat="1" ht="19.899999999999999" customHeight="1">
      <c r="B63" s="103"/>
      <c r="D63" s="104" t="s">
        <v>97</v>
      </c>
      <c r="E63" s="105"/>
      <c r="F63" s="105"/>
      <c r="G63" s="105"/>
      <c r="H63" s="105"/>
      <c r="I63" s="105"/>
      <c r="J63" s="106">
        <f>J172</f>
        <v>0</v>
      </c>
      <c r="L63" s="103"/>
    </row>
    <row r="64" spans="2:47" s="9" customFormat="1" ht="19.899999999999999" customHeight="1">
      <c r="B64" s="103"/>
      <c r="D64" s="104" t="s">
        <v>98</v>
      </c>
      <c r="E64" s="105"/>
      <c r="F64" s="105"/>
      <c r="G64" s="105"/>
      <c r="H64" s="105"/>
      <c r="I64" s="105"/>
      <c r="J64" s="106">
        <f>J224</f>
        <v>0</v>
      </c>
      <c r="L64" s="103"/>
    </row>
    <row r="65" spans="2:12" s="9" customFormat="1" ht="19.899999999999999" customHeight="1">
      <c r="B65" s="103"/>
      <c r="D65" s="104" t="s">
        <v>99</v>
      </c>
      <c r="E65" s="105"/>
      <c r="F65" s="105"/>
      <c r="G65" s="105"/>
      <c r="H65" s="105"/>
      <c r="I65" s="105"/>
      <c r="J65" s="106">
        <f>J308</f>
        <v>0</v>
      </c>
      <c r="L65" s="103"/>
    </row>
    <row r="66" spans="2:12" s="9" customFormat="1" ht="19.899999999999999" customHeight="1">
      <c r="B66" s="103"/>
      <c r="D66" s="104" t="s">
        <v>101</v>
      </c>
      <c r="E66" s="105"/>
      <c r="F66" s="105"/>
      <c r="G66" s="105"/>
      <c r="H66" s="105"/>
      <c r="I66" s="105"/>
      <c r="J66" s="106">
        <f>J328</f>
        <v>0</v>
      </c>
      <c r="L66" s="103"/>
    </row>
    <row r="67" spans="2:12" s="8" customFormat="1" ht="24.95" customHeight="1">
      <c r="B67" s="99"/>
      <c r="D67" s="100" t="s">
        <v>106</v>
      </c>
      <c r="E67" s="101"/>
      <c r="F67" s="101"/>
      <c r="G67" s="101"/>
      <c r="H67" s="101"/>
      <c r="I67" s="101"/>
      <c r="J67" s="102">
        <f>J331</f>
        <v>0</v>
      </c>
      <c r="L67" s="99"/>
    </row>
    <row r="68" spans="2:12" s="9" customFormat="1" ht="19.899999999999999" customHeight="1">
      <c r="B68" s="103"/>
      <c r="D68" s="104" t="s">
        <v>107</v>
      </c>
      <c r="E68" s="105"/>
      <c r="F68" s="105"/>
      <c r="G68" s="105"/>
      <c r="H68" s="105"/>
      <c r="I68" s="105"/>
      <c r="J68" s="106">
        <f>J332</f>
        <v>0</v>
      </c>
      <c r="L68" s="103"/>
    </row>
    <row r="69" spans="2:12" s="9" customFormat="1" ht="19.899999999999999" customHeight="1">
      <c r="B69" s="103"/>
      <c r="D69" s="104" t="s">
        <v>108</v>
      </c>
      <c r="E69" s="105"/>
      <c r="F69" s="105"/>
      <c r="G69" s="105"/>
      <c r="H69" s="105"/>
      <c r="I69" s="105"/>
      <c r="J69" s="106">
        <f>J335</f>
        <v>0</v>
      </c>
      <c r="L69" s="103"/>
    </row>
    <row r="70" spans="2:12" s="9" customFormat="1" ht="19.899999999999999" customHeight="1">
      <c r="B70" s="103"/>
      <c r="D70" s="104" t="s">
        <v>109</v>
      </c>
      <c r="E70" s="105"/>
      <c r="F70" s="105"/>
      <c r="G70" s="105"/>
      <c r="H70" s="105"/>
      <c r="I70" s="105"/>
      <c r="J70" s="106">
        <f>J337</f>
        <v>0</v>
      </c>
      <c r="L70" s="103"/>
    </row>
    <row r="71" spans="2:12" s="9" customFormat="1" ht="19.899999999999999" customHeight="1">
      <c r="B71" s="103"/>
      <c r="D71" s="104" t="s">
        <v>110</v>
      </c>
      <c r="E71" s="105"/>
      <c r="F71" s="105"/>
      <c r="G71" s="105"/>
      <c r="H71" s="105"/>
      <c r="I71" s="105"/>
      <c r="J71" s="106">
        <f>J341</f>
        <v>0</v>
      </c>
      <c r="L71" s="103"/>
    </row>
    <row r="72" spans="2:12" s="1" customFormat="1" ht="21.75" customHeight="1">
      <c r="B72" s="32"/>
      <c r="L72" s="32"/>
    </row>
    <row r="73" spans="2:12" s="1" customFormat="1" ht="6.95" customHeight="1">
      <c r="B73" s="41"/>
      <c r="C73" s="42"/>
      <c r="D73" s="42"/>
      <c r="E73" s="42"/>
      <c r="F73" s="42"/>
      <c r="G73" s="42"/>
      <c r="H73" s="42"/>
      <c r="I73" s="42"/>
      <c r="J73" s="42"/>
      <c r="K73" s="42"/>
      <c r="L73" s="32"/>
    </row>
    <row r="77" spans="2:12" s="1" customFormat="1" ht="6.95" customHeight="1">
      <c r="B77" s="43"/>
      <c r="C77" s="44"/>
      <c r="D77" s="44"/>
      <c r="E77" s="44"/>
      <c r="F77" s="44"/>
      <c r="G77" s="44"/>
      <c r="H77" s="44"/>
      <c r="I77" s="44"/>
      <c r="J77" s="44"/>
      <c r="K77" s="44"/>
      <c r="L77" s="32"/>
    </row>
    <row r="78" spans="2:12" s="1" customFormat="1" ht="24.95" customHeight="1">
      <c r="B78" s="32"/>
      <c r="C78" s="21" t="s">
        <v>111</v>
      </c>
      <c r="L78" s="32"/>
    </row>
    <row r="79" spans="2:12" s="1" customFormat="1" ht="6.95" customHeight="1">
      <c r="B79" s="32"/>
      <c r="L79" s="32"/>
    </row>
    <row r="80" spans="2:12" s="1" customFormat="1" ht="12" customHeight="1">
      <c r="B80" s="32"/>
      <c r="C80" s="27" t="s">
        <v>16</v>
      </c>
      <c r="L80" s="32"/>
    </row>
    <row r="81" spans="2:65" s="1" customFormat="1" ht="16.5" customHeight="1">
      <c r="B81" s="32"/>
      <c r="E81" s="303" t="str">
        <f>E7</f>
        <v>Rekonstrukce sportoviště, Česká Třebová</v>
      </c>
      <c r="F81" s="304"/>
      <c r="G81" s="304"/>
      <c r="H81" s="304"/>
      <c r="L81" s="32"/>
    </row>
    <row r="82" spans="2:65" s="1" customFormat="1" ht="12" customHeight="1">
      <c r="B82" s="32"/>
      <c r="C82" s="27" t="s">
        <v>87</v>
      </c>
      <c r="L82" s="32"/>
    </row>
    <row r="83" spans="2:65" s="1" customFormat="1" ht="16.5" customHeight="1">
      <c r="B83" s="32"/>
      <c r="E83" s="285" t="str">
        <f>E9</f>
        <v>02 - ETAPA II</v>
      </c>
      <c r="F83" s="305"/>
      <c r="G83" s="305"/>
      <c r="H83" s="305"/>
      <c r="L83" s="32"/>
    </row>
    <row r="84" spans="2:65" s="1" customFormat="1" ht="6.95" customHeight="1">
      <c r="B84" s="32"/>
      <c r="L84" s="32"/>
    </row>
    <row r="85" spans="2:65" s="1" customFormat="1" ht="12" customHeight="1">
      <c r="B85" s="32"/>
      <c r="C85" s="27" t="s">
        <v>21</v>
      </c>
      <c r="F85" s="25" t="str">
        <f>F12</f>
        <v xml:space="preserve"> </v>
      </c>
      <c r="I85" s="27" t="s">
        <v>23</v>
      </c>
      <c r="J85" s="49" t="str">
        <f>IF(J12="","",J12)</f>
        <v>8. 11. 2024</v>
      </c>
      <c r="L85" s="32"/>
    </row>
    <row r="86" spans="2:65" s="1" customFormat="1" ht="6.95" customHeight="1">
      <c r="B86" s="32"/>
      <c r="L86" s="32"/>
    </row>
    <row r="87" spans="2:65" s="1" customFormat="1" ht="40.15" customHeight="1">
      <c r="B87" s="32"/>
      <c r="C87" s="27" t="s">
        <v>25</v>
      </c>
      <c r="F87" s="25" t="str">
        <f>E15</f>
        <v>Město Česká Třebová</v>
      </c>
      <c r="I87" s="27" t="s">
        <v>31</v>
      </c>
      <c r="J87" s="30" t="str">
        <f>E21</f>
        <v>MOTION CONSTRUCTION s.r.o.</v>
      </c>
      <c r="L87" s="32"/>
    </row>
    <row r="88" spans="2:65" s="1" customFormat="1" ht="15.2" customHeight="1">
      <c r="B88" s="32"/>
      <c r="C88" s="27" t="s">
        <v>29</v>
      </c>
      <c r="F88" s="25" t="str">
        <f>IF(E18="","",E18)</f>
        <v>Vyplň údaj</v>
      </c>
      <c r="I88" s="27" t="s">
        <v>34</v>
      </c>
      <c r="J88" s="30" t="str">
        <f>E24</f>
        <v>Lukáš Novák</v>
      </c>
      <c r="L88" s="32"/>
    </row>
    <row r="89" spans="2:65" s="1" customFormat="1" ht="10.35" customHeight="1">
      <c r="B89" s="32"/>
      <c r="L89" s="32"/>
    </row>
    <row r="90" spans="2:65" s="10" customFormat="1" ht="29.25" customHeight="1">
      <c r="B90" s="107"/>
      <c r="C90" s="108" t="s">
        <v>112</v>
      </c>
      <c r="D90" s="109" t="s">
        <v>57</v>
      </c>
      <c r="E90" s="109" t="s">
        <v>53</v>
      </c>
      <c r="F90" s="109" t="s">
        <v>54</v>
      </c>
      <c r="G90" s="109" t="s">
        <v>113</v>
      </c>
      <c r="H90" s="109" t="s">
        <v>114</v>
      </c>
      <c r="I90" s="109" t="s">
        <v>115</v>
      </c>
      <c r="J90" s="109" t="s">
        <v>92</v>
      </c>
      <c r="K90" s="110" t="s">
        <v>116</v>
      </c>
      <c r="L90" s="107"/>
      <c r="M90" s="56" t="s">
        <v>19</v>
      </c>
      <c r="N90" s="57" t="s">
        <v>42</v>
      </c>
      <c r="O90" s="57" t="s">
        <v>117</v>
      </c>
      <c r="P90" s="57" t="s">
        <v>118</v>
      </c>
      <c r="Q90" s="57" t="s">
        <v>119</v>
      </c>
      <c r="R90" s="57" t="s">
        <v>120</v>
      </c>
      <c r="S90" s="57" t="s">
        <v>121</v>
      </c>
      <c r="T90" s="58" t="s">
        <v>122</v>
      </c>
    </row>
    <row r="91" spans="2:65" s="1" customFormat="1" ht="22.9" customHeight="1">
      <c r="B91" s="32"/>
      <c r="C91" s="61" t="s">
        <v>123</v>
      </c>
      <c r="J91" s="111">
        <f>BK91</f>
        <v>0</v>
      </c>
      <c r="L91" s="32"/>
      <c r="M91" s="59"/>
      <c r="N91" s="50"/>
      <c r="O91" s="50"/>
      <c r="P91" s="112">
        <f>P92+P331</f>
        <v>0</v>
      </c>
      <c r="Q91" s="50"/>
      <c r="R91" s="112">
        <f>R92+R331</f>
        <v>392.83481662000003</v>
      </c>
      <c r="S91" s="50"/>
      <c r="T91" s="113">
        <f>T92+T331</f>
        <v>0</v>
      </c>
      <c r="AT91" s="17" t="s">
        <v>71</v>
      </c>
      <c r="AU91" s="17" t="s">
        <v>93</v>
      </c>
      <c r="BK91" s="114">
        <f>BK92+BK331</f>
        <v>0</v>
      </c>
    </row>
    <row r="92" spans="2:65" s="11" customFormat="1" ht="25.9" customHeight="1">
      <c r="B92" s="115"/>
      <c r="D92" s="116" t="s">
        <v>71</v>
      </c>
      <c r="E92" s="117" t="s">
        <v>124</v>
      </c>
      <c r="F92" s="117" t="s">
        <v>125</v>
      </c>
      <c r="I92" s="118"/>
      <c r="J92" s="119">
        <f>BK92</f>
        <v>0</v>
      </c>
      <c r="L92" s="115"/>
      <c r="M92" s="120"/>
      <c r="P92" s="121">
        <f>P93+P146+P172+P224+P308+P328</f>
        <v>0</v>
      </c>
      <c r="R92" s="121">
        <f>R93+R146+R172+R224+R308+R328</f>
        <v>392.83481662000003</v>
      </c>
      <c r="T92" s="122">
        <f>T93+T146+T172+T224+T308+T328</f>
        <v>0</v>
      </c>
      <c r="AR92" s="116" t="s">
        <v>80</v>
      </c>
      <c r="AT92" s="123" t="s">
        <v>71</v>
      </c>
      <c r="AU92" s="123" t="s">
        <v>72</v>
      </c>
      <c r="AY92" s="116" t="s">
        <v>126</v>
      </c>
      <c r="BK92" s="124">
        <f>BK93+BK146+BK172+BK224+BK308+BK328</f>
        <v>0</v>
      </c>
    </row>
    <row r="93" spans="2:65" s="11" customFormat="1" ht="22.9" customHeight="1">
      <c r="B93" s="115"/>
      <c r="D93" s="116" t="s">
        <v>71</v>
      </c>
      <c r="E93" s="125" t="s">
        <v>80</v>
      </c>
      <c r="F93" s="125" t="s">
        <v>127</v>
      </c>
      <c r="I93" s="118"/>
      <c r="J93" s="126">
        <f>BK93</f>
        <v>0</v>
      </c>
      <c r="L93" s="115"/>
      <c r="M93" s="120"/>
      <c r="P93" s="121">
        <f>SUM(P94:P145)</f>
        <v>0</v>
      </c>
      <c r="R93" s="121">
        <f>SUM(R94:R145)</f>
        <v>0</v>
      </c>
      <c r="T93" s="122">
        <f>SUM(T94:T145)</f>
        <v>0</v>
      </c>
      <c r="AR93" s="116" t="s">
        <v>80</v>
      </c>
      <c r="AT93" s="123" t="s">
        <v>71</v>
      </c>
      <c r="AU93" s="123" t="s">
        <v>80</v>
      </c>
      <c r="AY93" s="116" t="s">
        <v>126</v>
      </c>
      <c r="BK93" s="124">
        <f>SUM(BK94:BK145)</f>
        <v>0</v>
      </c>
    </row>
    <row r="94" spans="2:65" s="1" customFormat="1" ht="21.75" customHeight="1">
      <c r="B94" s="32"/>
      <c r="C94" s="127" t="s">
        <v>80</v>
      </c>
      <c r="D94" s="127" t="s">
        <v>128</v>
      </c>
      <c r="E94" s="128" t="s">
        <v>566</v>
      </c>
      <c r="F94" s="129" t="s">
        <v>567</v>
      </c>
      <c r="G94" s="130" t="s">
        <v>149</v>
      </c>
      <c r="H94" s="131">
        <v>517.5</v>
      </c>
      <c r="I94" s="132"/>
      <c r="J94" s="133">
        <f>ROUND(I94*H94,2)</f>
        <v>0</v>
      </c>
      <c r="K94" s="129" t="s">
        <v>132</v>
      </c>
      <c r="L94" s="32"/>
      <c r="M94" s="134" t="s">
        <v>19</v>
      </c>
      <c r="N94" s="135" t="s">
        <v>43</v>
      </c>
      <c r="P94" s="136">
        <f>O94*H94</f>
        <v>0</v>
      </c>
      <c r="Q94" s="136">
        <v>0</v>
      </c>
      <c r="R94" s="136">
        <f>Q94*H94</f>
        <v>0</v>
      </c>
      <c r="S94" s="136">
        <v>0</v>
      </c>
      <c r="T94" s="137">
        <f>S94*H94</f>
        <v>0</v>
      </c>
      <c r="AR94" s="138" t="s">
        <v>133</v>
      </c>
      <c r="AT94" s="138" t="s">
        <v>128</v>
      </c>
      <c r="AU94" s="138" t="s">
        <v>82</v>
      </c>
      <c r="AY94" s="17" t="s">
        <v>126</v>
      </c>
      <c r="BE94" s="139">
        <f>IF(N94="základní",J94,0)</f>
        <v>0</v>
      </c>
      <c r="BF94" s="139">
        <f>IF(N94="snížená",J94,0)</f>
        <v>0</v>
      </c>
      <c r="BG94" s="139">
        <f>IF(N94="zákl. přenesená",J94,0)</f>
        <v>0</v>
      </c>
      <c r="BH94" s="139">
        <f>IF(N94="sníž. přenesená",J94,0)</f>
        <v>0</v>
      </c>
      <c r="BI94" s="139">
        <f>IF(N94="nulová",J94,0)</f>
        <v>0</v>
      </c>
      <c r="BJ94" s="17" t="s">
        <v>80</v>
      </c>
      <c r="BK94" s="139">
        <f>ROUND(I94*H94,2)</f>
        <v>0</v>
      </c>
      <c r="BL94" s="17" t="s">
        <v>133</v>
      </c>
      <c r="BM94" s="138" t="s">
        <v>150</v>
      </c>
    </row>
    <row r="95" spans="2:65" s="1" customFormat="1" ht="11.25">
      <c r="B95" s="32"/>
      <c r="D95" s="140" t="s">
        <v>135</v>
      </c>
      <c r="F95" s="141" t="s">
        <v>568</v>
      </c>
      <c r="I95" s="142"/>
      <c r="L95" s="32"/>
      <c r="M95" s="143"/>
      <c r="T95" s="53"/>
      <c r="AT95" s="17" t="s">
        <v>135</v>
      </c>
      <c r="AU95" s="17" t="s">
        <v>82</v>
      </c>
    </row>
    <row r="96" spans="2:65" s="12" customFormat="1" ht="11.25">
      <c r="B96" s="144"/>
      <c r="D96" s="145" t="s">
        <v>152</v>
      </c>
      <c r="E96" s="146" t="s">
        <v>19</v>
      </c>
      <c r="F96" s="147" t="s">
        <v>569</v>
      </c>
      <c r="H96" s="148">
        <v>517.5</v>
      </c>
      <c r="I96" s="149"/>
      <c r="L96" s="144"/>
      <c r="M96" s="150"/>
      <c r="T96" s="151"/>
      <c r="AT96" s="146" t="s">
        <v>152</v>
      </c>
      <c r="AU96" s="146" t="s">
        <v>82</v>
      </c>
      <c r="AV96" s="12" t="s">
        <v>82</v>
      </c>
      <c r="AW96" s="12" t="s">
        <v>33</v>
      </c>
      <c r="AX96" s="12" t="s">
        <v>80</v>
      </c>
      <c r="AY96" s="146" t="s">
        <v>126</v>
      </c>
    </row>
    <row r="97" spans="2:65" s="1" customFormat="1" ht="24.2" customHeight="1">
      <c r="B97" s="32"/>
      <c r="C97" s="127" t="s">
        <v>82</v>
      </c>
      <c r="D97" s="127" t="s">
        <v>128</v>
      </c>
      <c r="E97" s="128" t="s">
        <v>155</v>
      </c>
      <c r="F97" s="129" t="s">
        <v>156</v>
      </c>
      <c r="G97" s="130" t="s">
        <v>149</v>
      </c>
      <c r="H97" s="131">
        <v>110.636</v>
      </c>
      <c r="I97" s="132"/>
      <c r="J97" s="133">
        <f>ROUND(I97*H97,2)</f>
        <v>0</v>
      </c>
      <c r="K97" s="129" t="s">
        <v>132</v>
      </c>
      <c r="L97" s="32"/>
      <c r="M97" s="134" t="s">
        <v>19</v>
      </c>
      <c r="N97" s="135" t="s">
        <v>43</v>
      </c>
      <c r="P97" s="136">
        <f>O97*H97</f>
        <v>0</v>
      </c>
      <c r="Q97" s="136">
        <v>0</v>
      </c>
      <c r="R97" s="136">
        <f>Q97*H97</f>
        <v>0</v>
      </c>
      <c r="S97" s="136">
        <v>0</v>
      </c>
      <c r="T97" s="137">
        <f>S97*H97</f>
        <v>0</v>
      </c>
      <c r="AR97" s="138" t="s">
        <v>133</v>
      </c>
      <c r="AT97" s="138" t="s">
        <v>128</v>
      </c>
      <c r="AU97" s="138" t="s">
        <v>82</v>
      </c>
      <c r="AY97" s="17" t="s">
        <v>126</v>
      </c>
      <c r="BE97" s="139">
        <f>IF(N97="základní",J97,0)</f>
        <v>0</v>
      </c>
      <c r="BF97" s="139">
        <f>IF(N97="snížená",J97,0)</f>
        <v>0</v>
      </c>
      <c r="BG97" s="139">
        <f>IF(N97="zákl. přenesená",J97,0)</f>
        <v>0</v>
      </c>
      <c r="BH97" s="139">
        <f>IF(N97="sníž. přenesená",J97,0)</f>
        <v>0</v>
      </c>
      <c r="BI97" s="139">
        <f>IF(N97="nulová",J97,0)</f>
        <v>0</v>
      </c>
      <c r="BJ97" s="17" t="s">
        <v>80</v>
      </c>
      <c r="BK97" s="139">
        <f>ROUND(I97*H97,2)</f>
        <v>0</v>
      </c>
      <c r="BL97" s="17" t="s">
        <v>133</v>
      </c>
      <c r="BM97" s="138" t="s">
        <v>157</v>
      </c>
    </row>
    <row r="98" spans="2:65" s="1" customFormat="1" ht="11.25">
      <c r="B98" s="32"/>
      <c r="D98" s="140" t="s">
        <v>135</v>
      </c>
      <c r="F98" s="141" t="s">
        <v>158</v>
      </c>
      <c r="I98" s="142"/>
      <c r="L98" s="32"/>
      <c r="M98" s="143"/>
      <c r="T98" s="53"/>
      <c r="AT98" s="17" t="s">
        <v>135</v>
      </c>
      <c r="AU98" s="17" t="s">
        <v>82</v>
      </c>
    </row>
    <row r="99" spans="2:65" s="13" customFormat="1" ht="11.25">
      <c r="B99" s="152"/>
      <c r="D99" s="145" t="s">
        <v>152</v>
      </c>
      <c r="E99" s="153" t="s">
        <v>19</v>
      </c>
      <c r="F99" s="154" t="s">
        <v>570</v>
      </c>
      <c r="H99" s="153" t="s">
        <v>19</v>
      </c>
      <c r="I99" s="155"/>
      <c r="L99" s="152"/>
      <c r="M99" s="156"/>
      <c r="T99" s="157"/>
      <c r="AT99" s="153" t="s">
        <v>152</v>
      </c>
      <c r="AU99" s="153" t="s">
        <v>82</v>
      </c>
      <c r="AV99" s="13" t="s">
        <v>80</v>
      </c>
      <c r="AW99" s="13" t="s">
        <v>33</v>
      </c>
      <c r="AX99" s="13" t="s">
        <v>72</v>
      </c>
      <c r="AY99" s="153" t="s">
        <v>126</v>
      </c>
    </row>
    <row r="100" spans="2:65" s="12" customFormat="1" ht="11.25">
      <c r="B100" s="144"/>
      <c r="D100" s="145" t="s">
        <v>152</v>
      </c>
      <c r="E100" s="146" t="s">
        <v>19</v>
      </c>
      <c r="F100" s="147" t="s">
        <v>571</v>
      </c>
      <c r="H100" s="148">
        <v>4</v>
      </c>
      <c r="I100" s="149"/>
      <c r="L100" s="144"/>
      <c r="M100" s="150"/>
      <c r="T100" s="151"/>
      <c r="AT100" s="146" t="s">
        <v>152</v>
      </c>
      <c r="AU100" s="146" t="s">
        <v>82</v>
      </c>
      <c r="AV100" s="12" t="s">
        <v>82</v>
      </c>
      <c r="AW100" s="12" t="s">
        <v>33</v>
      </c>
      <c r="AX100" s="12" t="s">
        <v>72</v>
      </c>
      <c r="AY100" s="146" t="s">
        <v>126</v>
      </c>
    </row>
    <row r="101" spans="2:65" s="13" customFormat="1" ht="11.25">
      <c r="B101" s="152"/>
      <c r="D101" s="145" t="s">
        <v>152</v>
      </c>
      <c r="E101" s="153" t="s">
        <v>19</v>
      </c>
      <c r="F101" s="154" t="s">
        <v>572</v>
      </c>
      <c r="H101" s="153" t="s">
        <v>19</v>
      </c>
      <c r="I101" s="155"/>
      <c r="L101" s="152"/>
      <c r="M101" s="156"/>
      <c r="T101" s="157"/>
      <c r="AT101" s="153" t="s">
        <v>152</v>
      </c>
      <c r="AU101" s="153" t="s">
        <v>82</v>
      </c>
      <c r="AV101" s="13" t="s">
        <v>80</v>
      </c>
      <c r="AW101" s="13" t="s">
        <v>33</v>
      </c>
      <c r="AX101" s="13" t="s">
        <v>72</v>
      </c>
      <c r="AY101" s="153" t="s">
        <v>126</v>
      </c>
    </row>
    <row r="102" spans="2:65" s="12" customFormat="1" ht="11.25">
      <c r="B102" s="144"/>
      <c r="D102" s="145" t="s">
        <v>152</v>
      </c>
      <c r="E102" s="146" t="s">
        <v>19</v>
      </c>
      <c r="F102" s="147" t="s">
        <v>573</v>
      </c>
      <c r="H102" s="148">
        <v>4.68</v>
      </c>
      <c r="I102" s="149"/>
      <c r="L102" s="144"/>
      <c r="M102" s="150"/>
      <c r="T102" s="151"/>
      <c r="AT102" s="146" t="s">
        <v>152</v>
      </c>
      <c r="AU102" s="146" t="s">
        <v>82</v>
      </c>
      <c r="AV102" s="12" t="s">
        <v>82</v>
      </c>
      <c r="AW102" s="12" t="s">
        <v>33</v>
      </c>
      <c r="AX102" s="12" t="s">
        <v>72</v>
      </c>
      <c r="AY102" s="146" t="s">
        <v>126</v>
      </c>
    </row>
    <row r="103" spans="2:65" s="13" customFormat="1" ht="11.25">
      <c r="B103" s="152"/>
      <c r="D103" s="145" t="s">
        <v>152</v>
      </c>
      <c r="E103" s="153" t="s">
        <v>19</v>
      </c>
      <c r="F103" s="154" t="s">
        <v>574</v>
      </c>
      <c r="H103" s="153" t="s">
        <v>19</v>
      </c>
      <c r="I103" s="155"/>
      <c r="L103" s="152"/>
      <c r="M103" s="156"/>
      <c r="T103" s="157"/>
      <c r="AT103" s="153" t="s">
        <v>152</v>
      </c>
      <c r="AU103" s="153" t="s">
        <v>82</v>
      </c>
      <c r="AV103" s="13" t="s">
        <v>80</v>
      </c>
      <c r="AW103" s="13" t="s">
        <v>33</v>
      </c>
      <c r="AX103" s="13" t="s">
        <v>72</v>
      </c>
      <c r="AY103" s="153" t="s">
        <v>126</v>
      </c>
    </row>
    <row r="104" spans="2:65" s="12" customFormat="1" ht="11.25">
      <c r="B104" s="144"/>
      <c r="D104" s="145" t="s">
        <v>152</v>
      </c>
      <c r="E104" s="146" t="s">
        <v>19</v>
      </c>
      <c r="F104" s="147" t="s">
        <v>575</v>
      </c>
      <c r="H104" s="148">
        <v>9.7919999999999998</v>
      </c>
      <c r="I104" s="149"/>
      <c r="L104" s="144"/>
      <c r="M104" s="150"/>
      <c r="T104" s="151"/>
      <c r="AT104" s="146" t="s">
        <v>152</v>
      </c>
      <c r="AU104" s="146" t="s">
        <v>82</v>
      </c>
      <c r="AV104" s="12" t="s">
        <v>82</v>
      </c>
      <c r="AW104" s="12" t="s">
        <v>33</v>
      </c>
      <c r="AX104" s="12" t="s">
        <v>72</v>
      </c>
      <c r="AY104" s="146" t="s">
        <v>126</v>
      </c>
    </row>
    <row r="105" spans="2:65" s="13" customFormat="1" ht="11.25">
      <c r="B105" s="152"/>
      <c r="D105" s="145" t="s">
        <v>152</v>
      </c>
      <c r="E105" s="153" t="s">
        <v>19</v>
      </c>
      <c r="F105" s="154" t="s">
        <v>576</v>
      </c>
      <c r="H105" s="153" t="s">
        <v>19</v>
      </c>
      <c r="I105" s="155"/>
      <c r="L105" s="152"/>
      <c r="M105" s="156"/>
      <c r="T105" s="157"/>
      <c r="AT105" s="153" t="s">
        <v>152</v>
      </c>
      <c r="AU105" s="153" t="s">
        <v>82</v>
      </c>
      <c r="AV105" s="13" t="s">
        <v>80</v>
      </c>
      <c r="AW105" s="13" t="s">
        <v>33</v>
      </c>
      <c r="AX105" s="13" t="s">
        <v>72</v>
      </c>
      <c r="AY105" s="153" t="s">
        <v>126</v>
      </c>
    </row>
    <row r="106" spans="2:65" s="12" customFormat="1" ht="11.25">
      <c r="B106" s="144"/>
      <c r="D106" s="145" t="s">
        <v>152</v>
      </c>
      <c r="E106" s="146" t="s">
        <v>19</v>
      </c>
      <c r="F106" s="147" t="s">
        <v>577</v>
      </c>
      <c r="H106" s="148">
        <v>0.38400000000000001</v>
      </c>
      <c r="I106" s="149"/>
      <c r="L106" s="144"/>
      <c r="M106" s="150"/>
      <c r="T106" s="151"/>
      <c r="AT106" s="146" t="s">
        <v>152</v>
      </c>
      <c r="AU106" s="146" t="s">
        <v>82</v>
      </c>
      <c r="AV106" s="12" t="s">
        <v>82</v>
      </c>
      <c r="AW106" s="12" t="s">
        <v>33</v>
      </c>
      <c r="AX106" s="12" t="s">
        <v>72</v>
      </c>
      <c r="AY106" s="146" t="s">
        <v>126</v>
      </c>
    </row>
    <row r="107" spans="2:65" s="13" customFormat="1" ht="11.25">
      <c r="B107" s="152"/>
      <c r="D107" s="145" t="s">
        <v>152</v>
      </c>
      <c r="E107" s="153" t="s">
        <v>19</v>
      </c>
      <c r="F107" s="154" t="s">
        <v>578</v>
      </c>
      <c r="H107" s="153" t="s">
        <v>19</v>
      </c>
      <c r="I107" s="155"/>
      <c r="L107" s="152"/>
      <c r="M107" s="156"/>
      <c r="T107" s="157"/>
      <c r="AT107" s="153" t="s">
        <v>152</v>
      </c>
      <c r="AU107" s="153" t="s">
        <v>82</v>
      </c>
      <c r="AV107" s="13" t="s">
        <v>80</v>
      </c>
      <c r="AW107" s="13" t="s">
        <v>33</v>
      </c>
      <c r="AX107" s="13" t="s">
        <v>72</v>
      </c>
      <c r="AY107" s="153" t="s">
        <v>126</v>
      </c>
    </row>
    <row r="108" spans="2:65" s="12" customFormat="1" ht="11.25">
      <c r="B108" s="144"/>
      <c r="D108" s="145" t="s">
        <v>152</v>
      </c>
      <c r="E108" s="146" t="s">
        <v>19</v>
      </c>
      <c r="F108" s="147" t="s">
        <v>579</v>
      </c>
      <c r="H108" s="148">
        <v>0.45</v>
      </c>
      <c r="I108" s="149"/>
      <c r="L108" s="144"/>
      <c r="M108" s="150"/>
      <c r="T108" s="151"/>
      <c r="AT108" s="146" t="s">
        <v>152</v>
      </c>
      <c r="AU108" s="146" t="s">
        <v>82</v>
      </c>
      <c r="AV108" s="12" t="s">
        <v>82</v>
      </c>
      <c r="AW108" s="12" t="s">
        <v>33</v>
      </c>
      <c r="AX108" s="12" t="s">
        <v>72</v>
      </c>
      <c r="AY108" s="146" t="s">
        <v>126</v>
      </c>
    </row>
    <row r="109" spans="2:65" s="13" customFormat="1" ht="11.25">
      <c r="B109" s="152"/>
      <c r="D109" s="145" t="s">
        <v>152</v>
      </c>
      <c r="E109" s="153" t="s">
        <v>19</v>
      </c>
      <c r="F109" s="154" t="s">
        <v>580</v>
      </c>
      <c r="H109" s="153" t="s">
        <v>19</v>
      </c>
      <c r="I109" s="155"/>
      <c r="L109" s="152"/>
      <c r="M109" s="156"/>
      <c r="T109" s="157"/>
      <c r="AT109" s="153" t="s">
        <v>152</v>
      </c>
      <c r="AU109" s="153" t="s">
        <v>82</v>
      </c>
      <c r="AV109" s="13" t="s">
        <v>80</v>
      </c>
      <c r="AW109" s="13" t="s">
        <v>33</v>
      </c>
      <c r="AX109" s="13" t="s">
        <v>72</v>
      </c>
      <c r="AY109" s="153" t="s">
        <v>126</v>
      </c>
    </row>
    <row r="110" spans="2:65" s="12" customFormat="1" ht="11.25">
      <c r="B110" s="144"/>
      <c r="D110" s="145" t="s">
        <v>152</v>
      </c>
      <c r="E110" s="146" t="s">
        <v>19</v>
      </c>
      <c r="F110" s="147" t="s">
        <v>581</v>
      </c>
      <c r="H110" s="148">
        <v>5.19</v>
      </c>
      <c r="I110" s="149"/>
      <c r="L110" s="144"/>
      <c r="M110" s="150"/>
      <c r="T110" s="151"/>
      <c r="AT110" s="146" t="s">
        <v>152</v>
      </c>
      <c r="AU110" s="146" t="s">
        <v>82</v>
      </c>
      <c r="AV110" s="12" t="s">
        <v>82</v>
      </c>
      <c r="AW110" s="12" t="s">
        <v>33</v>
      </c>
      <c r="AX110" s="12" t="s">
        <v>72</v>
      </c>
      <c r="AY110" s="146" t="s">
        <v>126</v>
      </c>
    </row>
    <row r="111" spans="2:65" s="13" customFormat="1" ht="11.25">
      <c r="B111" s="152"/>
      <c r="D111" s="145" t="s">
        <v>152</v>
      </c>
      <c r="E111" s="153" t="s">
        <v>19</v>
      </c>
      <c r="F111" s="154" t="s">
        <v>582</v>
      </c>
      <c r="H111" s="153" t="s">
        <v>19</v>
      </c>
      <c r="I111" s="155"/>
      <c r="L111" s="152"/>
      <c r="M111" s="156"/>
      <c r="T111" s="157"/>
      <c r="AT111" s="153" t="s">
        <v>152</v>
      </c>
      <c r="AU111" s="153" t="s">
        <v>82</v>
      </c>
      <c r="AV111" s="13" t="s">
        <v>80</v>
      </c>
      <c r="AW111" s="13" t="s">
        <v>33</v>
      </c>
      <c r="AX111" s="13" t="s">
        <v>72</v>
      </c>
      <c r="AY111" s="153" t="s">
        <v>126</v>
      </c>
    </row>
    <row r="112" spans="2:65" s="12" customFormat="1" ht="11.25">
      <c r="B112" s="144"/>
      <c r="D112" s="145" t="s">
        <v>152</v>
      </c>
      <c r="E112" s="146" t="s">
        <v>19</v>
      </c>
      <c r="F112" s="147" t="s">
        <v>583</v>
      </c>
      <c r="H112" s="148">
        <v>86.14</v>
      </c>
      <c r="I112" s="149"/>
      <c r="L112" s="144"/>
      <c r="M112" s="150"/>
      <c r="T112" s="151"/>
      <c r="AT112" s="146" t="s">
        <v>152</v>
      </c>
      <c r="AU112" s="146" t="s">
        <v>82</v>
      </c>
      <c r="AV112" s="12" t="s">
        <v>82</v>
      </c>
      <c r="AW112" s="12" t="s">
        <v>33</v>
      </c>
      <c r="AX112" s="12" t="s">
        <v>72</v>
      </c>
      <c r="AY112" s="146" t="s">
        <v>126</v>
      </c>
    </row>
    <row r="113" spans="2:65" s="14" customFormat="1" ht="11.25">
      <c r="B113" s="158"/>
      <c r="D113" s="145" t="s">
        <v>152</v>
      </c>
      <c r="E113" s="159" t="s">
        <v>19</v>
      </c>
      <c r="F113" s="160" t="s">
        <v>167</v>
      </c>
      <c r="H113" s="161">
        <v>110.636</v>
      </c>
      <c r="I113" s="162"/>
      <c r="L113" s="158"/>
      <c r="M113" s="163"/>
      <c r="T113" s="164"/>
      <c r="AT113" s="159" t="s">
        <v>152</v>
      </c>
      <c r="AU113" s="159" t="s">
        <v>82</v>
      </c>
      <c r="AV113" s="14" t="s">
        <v>133</v>
      </c>
      <c r="AW113" s="14" t="s">
        <v>33</v>
      </c>
      <c r="AX113" s="14" t="s">
        <v>80</v>
      </c>
      <c r="AY113" s="159" t="s">
        <v>126</v>
      </c>
    </row>
    <row r="114" spans="2:65" s="1" customFormat="1" ht="24.2" customHeight="1">
      <c r="B114" s="32"/>
      <c r="C114" s="127" t="s">
        <v>141</v>
      </c>
      <c r="D114" s="127" t="s">
        <v>128</v>
      </c>
      <c r="E114" s="128" t="s">
        <v>584</v>
      </c>
      <c r="F114" s="129" t="s">
        <v>585</v>
      </c>
      <c r="G114" s="130" t="s">
        <v>149</v>
      </c>
      <c r="H114" s="131">
        <v>46.8</v>
      </c>
      <c r="I114" s="132"/>
      <c r="J114" s="133">
        <f>ROUND(I114*H114,2)</f>
        <v>0</v>
      </c>
      <c r="K114" s="129" t="s">
        <v>132</v>
      </c>
      <c r="L114" s="32"/>
      <c r="M114" s="134" t="s">
        <v>19</v>
      </c>
      <c r="N114" s="135" t="s">
        <v>43</v>
      </c>
      <c r="P114" s="136">
        <f>O114*H114</f>
        <v>0</v>
      </c>
      <c r="Q114" s="136">
        <v>0</v>
      </c>
      <c r="R114" s="136">
        <f>Q114*H114</f>
        <v>0</v>
      </c>
      <c r="S114" s="136">
        <v>0</v>
      </c>
      <c r="T114" s="137">
        <f>S114*H114</f>
        <v>0</v>
      </c>
      <c r="AR114" s="138" t="s">
        <v>133</v>
      </c>
      <c r="AT114" s="138" t="s">
        <v>128</v>
      </c>
      <c r="AU114" s="138" t="s">
        <v>82</v>
      </c>
      <c r="AY114" s="17" t="s">
        <v>126</v>
      </c>
      <c r="BE114" s="139">
        <f>IF(N114="základní",J114,0)</f>
        <v>0</v>
      </c>
      <c r="BF114" s="139">
        <f>IF(N114="snížená",J114,0)</f>
        <v>0</v>
      </c>
      <c r="BG114" s="139">
        <f>IF(N114="zákl. přenesená",J114,0)</f>
        <v>0</v>
      </c>
      <c r="BH114" s="139">
        <f>IF(N114="sníž. přenesená",J114,0)</f>
        <v>0</v>
      </c>
      <c r="BI114" s="139">
        <f>IF(N114="nulová",J114,0)</f>
        <v>0</v>
      </c>
      <c r="BJ114" s="17" t="s">
        <v>80</v>
      </c>
      <c r="BK114" s="139">
        <f>ROUND(I114*H114,2)</f>
        <v>0</v>
      </c>
      <c r="BL114" s="17" t="s">
        <v>133</v>
      </c>
      <c r="BM114" s="138" t="s">
        <v>171</v>
      </c>
    </row>
    <row r="115" spans="2:65" s="1" customFormat="1" ht="11.25">
      <c r="B115" s="32"/>
      <c r="D115" s="140" t="s">
        <v>135</v>
      </c>
      <c r="F115" s="141" t="s">
        <v>586</v>
      </c>
      <c r="I115" s="142"/>
      <c r="L115" s="32"/>
      <c r="M115" s="143"/>
      <c r="T115" s="53"/>
      <c r="AT115" s="17" t="s">
        <v>135</v>
      </c>
      <c r="AU115" s="17" t="s">
        <v>82</v>
      </c>
    </row>
    <row r="116" spans="2:65" s="13" customFormat="1" ht="11.25">
      <c r="B116" s="152"/>
      <c r="D116" s="145" t="s">
        <v>152</v>
      </c>
      <c r="E116" s="153" t="s">
        <v>19</v>
      </c>
      <c r="F116" s="154" t="s">
        <v>175</v>
      </c>
      <c r="H116" s="153" t="s">
        <v>19</v>
      </c>
      <c r="I116" s="155"/>
      <c r="L116" s="152"/>
      <c r="M116" s="156"/>
      <c r="T116" s="157"/>
      <c r="AT116" s="153" t="s">
        <v>152</v>
      </c>
      <c r="AU116" s="153" t="s">
        <v>82</v>
      </c>
      <c r="AV116" s="13" t="s">
        <v>80</v>
      </c>
      <c r="AW116" s="13" t="s">
        <v>33</v>
      </c>
      <c r="AX116" s="13" t="s">
        <v>72</v>
      </c>
      <c r="AY116" s="153" t="s">
        <v>126</v>
      </c>
    </row>
    <row r="117" spans="2:65" s="12" customFormat="1" ht="11.25">
      <c r="B117" s="144"/>
      <c r="D117" s="145" t="s">
        <v>152</v>
      </c>
      <c r="E117" s="146" t="s">
        <v>19</v>
      </c>
      <c r="F117" s="147" t="s">
        <v>587</v>
      </c>
      <c r="H117" s="148">
        <v>46.8</v>
      </c>
      <c r="I117" s="149"/>
      <c r="L117" s="144"/>
      <c r="M117" s="150"/>
      <c r="T117" s="151"/>
      <c r="AT117" s="146" t="s">
        <v>152</v>
      </c>
      <c r="AU117" s="146" t="s">
        <v>82</v>
      </c>
      <c r="AV117" s="12" t="s">
        <v>82</v>
      </c>
      <c r="AW117" s="12" t="s">
        <v>33</v>
      </c>
      <c r="AX117" s="12" t="s">
        <v>72</v>
      </c>
      <c r="AY117" s="146" t="s">
        <v>126</v>
      </c>
    </row>
    <row r="118" spans="2:65" s="14" customFormat="1" ht="11.25">
      <c r="B118" s="158"/>
      <c r="D118" s="145" t="s">
        <v>152</v>
      </c>
      <c r="E118" s="159" t="s">
        <v>19</v>
      </c>
      <c r="F118" s="160" t="s">
        <v>167</v>
      </c>
      <c r="H118" s="161">
        <v>46.8</v>
      </c>
      <c r="I118" s="162"/>
      <c r="L118" s="158"/>
      <c r="M118" s="163"/>
      <c r="T118" s="164"/>
      <c r="AT118" s="159" t="s">
        <v>152</v>
      </c>
      <c r="AU118" s="159" t="s">
        <v>82</v>
      </c>
      <c r="AV118" s="14" t="s">
        <v>133</v>
      </c>
      <c r="AW118" s="14" t="s">
        <v>33</v>
      </c>
      <c r="AX118" s="14" t="s">
        <v>80</v>
      </c>
      <c r="AY118" s="159" t="s">
        <v>126</v>
      </c>
    </row>
    <row r="119" spans="2:65" s="1" customFormat="1" ht="37.9" customHeight="1">
      <c r="B119" s="32"/>
      <c r="C119" s="127" t="s">
        <v>133</v>
      </c>
      <c r="D119" s="127" t="s">
        <v>128</v>
      </c>
      <c r="E119" s="128" t="s">
        <v>188</v>
      </c>
      <c r="F119" s="129" t="s">
        <v>189</v>
      </c>
      <c r="G119" s="130" t="s">
        <v>149</v>
      </c>
      <c r="H119" s="131">
        <v>674.93600000000004</v>
      </c>
      <c r="I119" s="132"/>
      <c r="J119" s="133">
        <f>ROUND(I119*H119,2)</f>
        <v>0</v>
      </c>
      <c r="K119" s="129" t="s">
        <v>132</v>
      </c>
      <c r="L119" s="32"/>
      <c r="M119" s="134" t="s">
        <v>19</v>
      </c>
      <c r="N119" s="135" t="s">
        <v>43</v>
      </c>
      <c r="P119" s="136">
        <f>O119*H119</f>
        <v>0</v>
      </c>
      <c r="Q119" s="136">
        <v>0</v>
      </c>
      <c r="R119" s="136">
        <f>Q119*H119</f>
        <v>0</v>
      </c>
      <c r="S119" s="136">
        <v>0</v>
      </c>
      <c r="T119" s="137">
        <f>S119*H119</f>
        <v>0</v>
      </c>
      <c r="AR119" s="138" t="s">
        <v>133</v>
      </c>
      <c r="AT119" s="138" t="s">
        <v>128</v>
      </c>
      <c r="AU119" s="138" t="s">
        <v>82</v>
      </c>
      <c r="AY119" s="17" t="s">
        <v>126</v>
      </c>
      <c r="BE119" s="139">
        <f>IF(N119="základní",J119,0)</f>
        <v>0</v>
      </c>
      <c r="BF119" s="139">
        <f>IF(N119="snížená",J119,0)</f>
        <v>0</v>
      </c>
      <c r="BG119" s="139">
        <f>IF(N119="zákl. přenesená",J119,0)</f>
        <v>0</v>
      </c>
      <c r="BH119" s="139">
        <f>IF(N119="sníž. přenesená",J119,0)</f>
        <v>0</v>
      </c>
      <c r="BI119" s="139">
        <f>IF(N119="nulová",J119,0)</f>
        <v>0</v>
      </c>
      <c r="BJ119" s="17" t="s">
        <v>80</v>
      </c>
      <c r="BK119" s="139">
        <f>ROUND(I119*H119,2)</f>
        <v>0</v>
      </c>
      <c r="BL119" s="17" t="s">
        <v>133</v>
      </c>
      <c r="BM119" s="138" t="s">
        <v>190</v>
      </c>
    </row>
    <row r="120" spans="2:65" s="1" customFormat="1" ht="11.25">
      <c r="B120" s="32"/>
      <c r="D120" s="140" t="s">
        <v>135</v>
      </c>
      <c r="F120" s="141" t="s">
        <v>191</v>
      </c>
      <c r="I120" s="142"/>
      <c r="L120" s="32"/>
      <c r="M120" s="143"/>
      <c r="T120" s="53"/>
      <c r="AT120" s="17" t="s">
        <v>135</v>
      </c>
      <c r="AU120" s="17" t="s">
        <v>82</v>
      </c>
    </row>
    <row r="121" spans="2:65" s="1" customFormat="1" ht="37.9" customHeight="1">
      <c r="B121" s="32"/>
      <c r="C121" s="127" t="s">
        <v>154</v>
      </c>
      <c r="D121" s="127" t="s">
        <v>128</v>
      </c>
      <c r="E121" s="128" t="s">
        <v>203</v>
      </c>
      <c r="F121" s="129" t="s">
        <v>204</v>
      </c>
      <c r="G121" s="130" t="s">
        <v>149</v>
      </c>
      <c r="H121" s="131">
        <v>674.93600000000004</v>
      </c>
      <c r="I121" s="132"/>
      <c r="J121" s="133">
        <f>ROUND(I121*H121,2)</f>
        <v>0</v>
      </c>
      <c r="K121" s="129" t="s">
        <v>132</v>
      </c>
      <c r="L121" s="32"/>
      <c r="M121" s="134" t="s">
        <v>19</v>
      </c>
      <c r="N121" s="135" t="s">
        <v>43</v>
      </c>
      <c r="P121" s="136">
        <f>O121*H121</f>
        <v>0</v>
      </c>
      <c r="Q121" s="136">
        <v>0</v>
      </c>
      <c r="R121" s="136">
        <f>Q121*H121</f>
        <v>0</v>
      </c>
      <c r="S121" s="136">
        <v>0</v>
      </c>
      <c r="T121" s="137">
        <f>S121*H121</f>
        <v>0</v>
      </c>
      <c r="AR121" s="138" t="s">
        <v>133</v>
      </c>
      <c r="AT121" s="138" t="s">
        <v>128</v>
      </c>
      <c r="AU121" s="138" t="s">
        <v>82</v>
      </c>
      <c r="AY121" s="17" t="s">
        <v>126</v>
      </c>
      <c r="BE121" s="139">
        <f>IF(N121="základní",J121,0)</f>
        <v>0</v>
      </c>
      <c r="BF121" s="139">
        <f>IF(N121="snížená",J121,0)</f>
        <v>0</v>
      </c>
      <c r="BG121" s="139">
        <f>IF(N121="zákl. přenesená",J121,0)</f>
        <v>0</v>
      </c>
      <c r="BH121" s="139">
        <f>IF(N121="sníž. přenesená",J121,0)</f>
        <v>0</v>
      </c>
      <c r="BI121" s="139">
        <f>IF(N121="nulová",J121,0)</f>
        <v>0</v>
      </c>
      <c r="BJ121" s="17" t="s">
        <v>80</v>
      </c>
      <c r="BK121" s="139">
        <f>ROUND(I121*H121,2)</f>
        <v>0</v>
      </c>
      <c r="BL121" s="17" t="s">
        <v>133</v>
      </c>
      <c r="BM121" s="138" t="s">
        <v>205</v>
      </c>
    </row>
    <row r="122" spans="2:65" s="1" customFormat="1" ht="11.25">
      <c r="B122" s="32"/>
      <c r="D122" s="140" t="s">
        <v>135</v>
      </c>
      <c r="F122" s="141" t="s">
        <v>206</v>
      </c>
      <c r="I122" s="142"/>
      <c r="L122" s="32"/>
      <c r="M122" s="143"/>
      <c r="T122" s="53"/>
      <c r="AT122" s="17" t="s">
        <v>135</v>
      </c>
      <c r="AU122" s="17" t="s">
        <v>82</v>
      </c>
    </row>
    <row r="123" spans="2:65" s="12" customFormat="1" ht="11.25">
      <c r="B123" s="144"/>
      <c r="D123" s="145" t="s">
        <v>152</v>
      </c>
      <c r="E123" s="146" t="s">
        <v>19</v>
      </c>
      <c r="F123" s="147" t="s">
        <v>588</v>
      </c>
      <c r="H123" s="148">
        <v>674.93600000000004</v>
      </c>
      <c r="I123" s="149"/>
      <c r="L123" s="144"/>
      <c r="M123" s="150"/>
      <c r="T123" s="151"/>
      <c r="AT123" s="146" t="s">
        <v>152</v>
      </c>
      <c r="AU123" s="146" t="s">
        <v>82</v>
      </c>
      <c r="AV123" s="12" t="s">
        <v>82</v>
      </c>
      <c r="AW123" s="12" t="s">
        <v>33</v>
      </c>
      <c r="AX123" s="12" t="s">
        <v>72</v>
      </c>
      <c r="AY123" s="146" t="s">
        <v>126</v>
      </c>
    </row>
    <row r="124" spans="2:65" s="14" customFormat="1" ht="11.25">
      <c r="B124" s="158"/>
      <c r="D124" s="145" t="s">
        <v>152</v>
      </c>
      <c r="E124" s="159" t="s">
        <v>19</v>
      </c>
      <c r="F124" s="160" t="s">
        <v>167</v>
      </c>
      <c r="H124" s="161">
        <v>674.93600000000004</v>
      </c>
      <c r="I124" s="162"/>
      <c r="L124" s="158"/>
      <c r="M124" s="163"/>
      <c r="T124" s="164"/>
      <c r="AT124" s="159" t="s">
        <v>152</v>
      </c>
      <c r="AU124" s="159" t="s">
        <v>82</v>
      </c>
      <c r="AV124" s="14" t="s">
        <v>133</v>
      </c>
      <c r="AW124" s="14" t="s">
        <v>33</v>
      </c>
      <c r="AX124" s="14" t="s">
        <v>80</v>
      </c>
      <c r="AY124" s="159" t="s">
        <v>126</v>
      </c>
    </row>
    <row r="125" spans="2:65" s="1" customFormat="1" ht="37.9" customHeight="1">
      <c r="B125" s="32"/>
      <c r="C125" s="127" t="s">
        <v>168</v>
      </c>
      <c r="D125" s="127" t="s">
        <v>128</v>
      </c>
      <c r="E125" s="128" t="s">
        <v>210</v>
      </c>
      <c r="F125" s="129" t="s">
        <v>211</v>
      </c>
      <c r="G125" s="130" t="s">
        <v>149</v>
      </c>
      <c r="H125" s="131">
        <v>6749.36</v>
      </c>
      <c r="I125" s="132"/>
      <c r="J125" s="133">
        <f>ROUND(I125*H125,2)</f>
        <v>0</v>
      </c>
      <c r="K125" s="129" t="s">
        <v>132</v>
      </c>
      <c r="L125" s="32"/>
      <c r="M125" s="134" t="s">
        <v>19</v>
      </c>
      <c r="N125" s="135" t="s">
        <v>43</v>
      </c>
      <c r="P125" s="136">
        <f>O125*H125</f>
        <v>0</v>
      </c>
      <c r="Q125" s="136">
        <v>0</v>
      </c>
      <c r="R125" s="136">
        <f>Q125*H125</f>
        <v>0</v>
      </c>
      <c r="S125" s="136">
        <v>0</v>
      </c>
      <c r="T125" s="137">
        <f>S125*H125</f>
        <v>0</v>
      </c>
      <c r="AR125" s="138" t="s">
        <v>133</v>
      </c>
      <c r="AT125" s="138" t="s">
        <v>128</v>
      </c>
      <c r="AU125" s="138" t="s">
        <v>82</v>
      </c>
      <c r="AY125" s="17" t="s">
        <v>126</v>
      </c>
      <c r="BE125" s="139">
        <f>IF(N125="základní",J125,0)</f>
        <v>0</v>
      </c>
      <c r="BF125" s="139">
        <f>IF(N125="snížená",J125,0)</f>
        <v>0</v>
      </c>
      <c r="BG125" s="139">
        <f>IF(N125="zákl. přenesená",J125,0)</f>
        <v>0</v>
      </c>
      <c r="BH125" s="139">
        <f>IF(N125="sníž. přenesená",J125,0)</f>
        <v>0</v>
      </c>
      <c r="BI125" s="139">
        <f>IF(N125="nulová",J125,0)</f>
        <v>0</v>
      </c>
      <c r="BJ125" s="17" t="s">
        <v>80</v>
      </c>
      <c r="BK125" s="139">
        <f>ROUND(I125*H125,2)</f>
        <v>0</v>
      </c>
      <c r="BL125" s="17" t="s">
        <v>133</v>
      </c>
      <c r="BM125" s="138" t="s">
        <v>212</v>
      </c>
    </row>
    <row r="126" spans="2:65" s="1" customFormat="1" ht="11.25">
      <c r="B126" s="32"/>
      <c r="D126" s="140" t="s">
        <v>135</v>
      </c>
      <c r="F126" s="141" t="s">
        <v>213</v>
      </c>
      <c r="I126" s="142"/>
      <c r="L126" s="32"/>
      <c r="M126" s="143"/>
      <c r="T126" s="53"/>
      <c r="AT126" s="17" t="s">
        <v>135</v>
      </c>
      <c r="AU126" s="17" t="s">
        <v>82</v>
      </c>
    </row>
    <row r="127" spans="2:65" s="12" customFormat="1" ht="11.25">
      <c r="B127" s="144"/>
      <c r="D127" s="145" t="s">
        <v>152</v>
      </c>
      <c r="E127" s="146" t="s">
        <v>19</v>
      </c>
      <c r="F127" s="147" t="s">
        <v>589</v>
      </c>
      <c r="H127" s="148">
        <v>6749.36</v>
      </c>
      <c r="I127" s="149"/>
      <c r="L127" s="144"/>
      <c r="M127" s="150"/>
      <c r="T127" s="151"/>
      <c r="AT127" s="146" t="s">
        <v>152</v>
      </c>
      <c r="AU127" s="146" t="s">
        <v>82</v>
      </c>
      <c r="AV127" s="12" t="s">
        <v>82</v>
      </c>
      <c r="AW127" s="12" t="s">
        <v>33</v>
      </c>
      <c r="AX127" s="12" t="s">
        <v>80</v>
      </c>
      <c r="AY127" s="146" t="s">
        <v>126</v>
      </c>
    </row>
    <row r="128" spans="2:65" s="1" customFormat="1" ht="24.2" customHeight="1">
      <c r="B128" s="32"/>
      <c r="C128" s="127" t="s">
        <v>177</v>
      </c>
      <c r="D128" s="127" t="s">
        <v>128</v>
      </c>
      <c r="E128" s="128" t="s">
        <v>216</v>
      </c>
      <c r="F128" s="129" t="s">
        <v>217</v>
      </c>
      <c r="G128" s="130" t="s">
        <v>149</v>
      </c>
      <c r="H128" s="131">
        <v>674.93600000000004</v>
      </c>
      <c r="I128" s="132"/>
      <c r="J128" s="133">
        <f>ROUND(I128*H128,2)</f>
        <v>0</v>
      </c>
      <c r="K128" s="129" t="s">
        <v>132</v>
      </c>
      <c r="L128" s="32"/>
      <c r="M128" s="134" t="s">
        <v>19</v>
      </c>
      <c r="N128" s="135" t="s">
        <v>43</v>
      </c>
      <c r="P128" s="136">
        <f>O128*H128</f>
        <v>0</v>
      </c>
      <c r="Q128" s="136">
        <v>0</v>
      </c>
      <c r="R128" s="136">
        <f>Q128*H128</f>
        <v>0</v>
      </c>
      <c r="S128" s="136">
        <v>0</v>
      </c>
      <c r="T128" s="137">
        <f>S128*H128</f>
        <v>0</v>
      </c>
      <c r="AR128" s="138" t="s">
        <v>133</v>
      </c>
      <c r="AT128" s="138" t="s">
        <v>128</v>
      </c>
      <c r="AU128" s="138" t="s">
        <v>82</v>
      </c>
      <c r="AY128" s="17" t="s">
        <v>126</v>
      </c>
      <c r="BE128" s="139">
        <f>IF(N128="základní",J128,0)</f>
        <v>0</v>
      </c>
      <c r="BF128" s="139">
        <f>IF(N128="snížená",J128,0)</f>
        <v>0</v>
      </c>
      <c r="BG128" s="139">
        <f>IF(N128="zákl. přenesená",J128,0)</f>
        <v>0</v>
      </c>
      <c r="BH128" s="139">
        <f>IF(N128="sníž. přenesená",J128,0)</f>
        <v>0</v>
      </c>
      <c r="BI128" s="139">
        <f>IF(N128="nulová",J128,0)</f>
        <v>0</v>
      </c>
      <c r="BJ128" s="17" t="s">
        <v>80</v>
      </c>
      <c r="BK128" s="139">
        <f>ROUND(I128*H128,2)</f>
        <v>0</v>
      </c>
      <c r="BL128" s="17" t="s">
        <v>133</v>
      </c>
      <c r="BM128" s="138" t="s">
        <v>218</v>
      </c>
    </row>
    <row r="129" spans="2:65" s="1" customFormat="1" ht="11.25">
      <c r="B129" s="32"/>
      <c r="D129" s="140" t="s">
        <v>135</v>
      </c>
      <c r="F129" s="141" t="s">
        <v>219</v>
      </c>
      <c r="I129" s="142"/>
      <c r="L129" s="32"/>
      <c r="M129" s="143"/>
      <c r="T129" s="53"/>
      <c r="AT129" s="17" t="s">
        <v>135</v>
      </c>
      <c r="AU129" s="17" t="s">
        <v>82</v>
      </c>
    </row>
    <row r="130" spans="2:65" s="1" customFormat="1" ht="24.2" customHeight="1">
      <c r="B130" s="32"/>
      <c r="C130" s="127" t="s">
        <v>182</v>
      </c>
      <c r="D130" s="127" t="s">
        <v>128</v>
      </c>
      <c r="E130" s="128" t="s">
        <v>233</v>
      </c>
      <c r="F130" s="129" t="s">
        <v>234</v>
      </c>
      <c r="G130" s="130" t="s">
        <v>229</v>
      </c>
      <c r="H130" s="131">
        <v>1214.885</v>
      </c>
      <c r="I130" s="132"/>
      <c r="J130" s="133">
        <f>ROUND(I130*H130,2)</f>
        <v>0</v>
      </c>
      <c r="K130" s="129" t="s">
        <v>132</v>
      </c>
      <c r="L130" s="32"/>
      <c r="M130" s="134" t="s">
        <v>19</v>
      </c>
      <c r="N130" s="135" t="s">
        <v>43</v>
      </c>
      <c r="P130" s="136">
        <f>O130*H130</f>
        <v>0</v>
      </c>
      <c r="Q130" s="136">
        <v>0</v>
      </c>
      <c r="R130" s="136">
        <f>Q130*H130</f>
        <v>0</v>
      </c>
      <c r="S130" s="136">
        <v>0</v>
      </c>
      <c r="T130" s="137">
        <f>S130*H130</f>
        <v>0</v>
      </c>
      <c r="AR130" s="138" t="s">
        <v>133</v>
      </c>
      <c r="AT130" s="138" t="s">
        <v>128</v>
      </c>
      <c r="AU130" s="138" t="s">
        <v>82</v>
      </c>
      <c r="AY130" s="17" t="s">
        <v>126</v>
      </c>
      <c r="BE130" s="139">
        <f>IF(N130="základní",J130,0)</f>
        <v>0</v>
      </c>
      <c r="BF130" s="139">
        <f>IF(N130="snížená",J130,0)</f>
        <v>0</v>
      </c>
      <c r="BG130" s="139">
        <f>IF(N130="zákl. přenesená",J130,0)</f>
        <v>0</v>
      </c>
      <c r="BH130" s="139">
        <f>IF(N130="sníž. přenesená",J130,0)</f>
        <v>0</v>
      </c>
      <c r="BI130" s="139">
        <f>IF(N130="nulová",J130,0)</f>
        <v>0</v>
      </c>
      <c r="BJ130" s="17" t="s">
        <v>80</v>
      </c>
      <c r="BK130" s="139">
        <f>ROUND(I130*H130,2)</f>
        <v>0</v>
      </c>
      <c r="BL130" s="17" t="s">
        <v>133</v>
      </c>
      <c r="BM130" s="138" t="s">
        <v>235</v>
      </c>
    </row>
    <row r="131" spans="2:65" s="1" customFormat="1" ht="11.25">
      <c r="B131" s="32"/>
      <c r="D131" s="140" t="s">
        <v>135</v>
      </c>
      <c r="F131" s="141" t="s">
        <v>236</v>
      </c>
      <c r="I131" s="142"/>
      <c r="L131" s="32"/>
      <c r="M131" s="143"/>
      <c r="T131" s="53"/>
      <c r="AT131" s="17" t="s">
        <v>135</v>
      </c>
      <c r="AU131" s="17" t="s">
        <v>82</v>
      </c>
    </row>
    <row r="132" spans="2:65" s="12" customFormat="1" ht="11.25">
      <c r="B132" s="144"/>
      <c r="D132" s="145" t="s">
        <v>152</v>
      </c>
      <c r="E132" s="146" t="s">
        <v>19</v>
      </c>
      <c r="F132" s="147" t="s">
        <v>590</v>
      </c>
      <c r="H132" s="148">
        <v>1214.885</v>
      </c>
      <c r="I132" s="149"/>
      <c r="L132" s="144"/>
      <c r="M132" s="150"/>
      <c r="T132" s="151"/>
      <c r="AT132" s="146" t="s">
        <v>152</v>
      </c>
      <c r="AU132" s="146" t="s">
        <v>82</v>
      </c>
      <c r="AV132" s="12" t="s">
        <v>82</v>
      </c>
      <c r="AW132" s="12" t="s">
        <v>33</v>
      </c>
      <c r="AX132" s="12" t="s">
        <v>80</v>
      </c>
      <c r="AY132" s="146" t="s">
        <v>126</v>
      </c>
    </row>
    <row r="133" spans="2:65" s="1" customFormat="1" ht="24.2" customHeight="1">
      <c r="B133" s="32"/>
      <c r="C133" s="127" t="s">
        <v>187</v>
      </c>
      <c r="D133" s="127" t="s">
        <v>128</v>
      </c>
      <c r="E133" s="128" t="s">
        <v>239</v>
      </c>
      <c r="F133" s="129" t="s">
        <v>240</v>
      </c>
      <c r="G133" s="130" t="s">
        <v>149</v>
      </c>
      <c r="H133" s="131">
        <v>674.93600000000004</v>
      </c>
      <c r="I133" s="132"/>
      <c r="J133" s="133">
        <f>ROUND(I133*H133,2)</f>
        <v>0</v>
      </c>
      <c r="K133" s="129" t="s">
        <v>132</v>
      </c>
      <c r="L133" s="32"/>
      <c r="M133" s="134" t="s">
        <v>19</v>
      </c>
      <c r="N133" s="135" t="s">
        <v>43</v>
      </c>
      <c r="P133" s="136">
        <f>O133*H133</f>
        <v>0</v>
      </c>
      <c r="Q133" s="136">
        <v>0</v>
      </c>
      <c r="R133" s="136">
        <f>Q133*H133</f>
        <v>0</v>
      </c>
      <c r="S133" s="136">
        <v>0</v>
      </c>
      <c r="T133" s="137">
        <f>S133*H133</f>
        <v>0</v>
      </c>
      <c r="AR133" s="138" t="s">
        <v>133</v>
      </c>
      <c r="AT133" s="138" t="s">
        <v>128</v>
      </c>
      <c r="AU133" s="138" t="s">
        <v>82</v>
      </c>
      <c r="AY133" s="17" t="s">
        <v>126</v>
      </c>
      <c r="BE133" s="139">
        <f>IF(N133="základní",J133,0)</f>
        <v>0</v>
      </c>
      <c r="BF133" s="139">
        <f>IF(N133="snížená",J133,0)</f>
        <v>0</v>
      </c>
      <c r="BG133" s="139">
        <f>IF(N133="zákl. přenesená",J133,0)</f>
        <v>0</v>
      </c>
      <c r="BH133" s="139">
        <f>IF(N133="sníž. přenesená",J133,0)</f>
        <v>0</v>
      </c>
      <c r="BI133" s="139">
        <f>IF(N133="nulová",J133,0)</f>
        <v>0</v>
      </c>
      <c r="BJ133" s="17" t="s">
        <v>80</v>
      </c>
      <c r="BK133" s="139">
        <f>ROUND(I133*H133,2)</f>
        <v>0</v>
      </c>
      <c r="BL133" s="17" t="s">
        <v>133</v>
      </c>
      <c r="BM133" s="138" t="s">
        <v>241</v>
      </c>
    </row>
    <row r="134" spans="2:65" s="1" customFormat="1" ht="11.25">
      <c r="B134" s="32"/>
      <c r="D134" s="140" t="s">
        <v>135</v>
      </c>
      <c r="F134" s="141" t="s">
        <v>242</v>
      </c>
      <c r="I134" s="142"/>
      <c r="L134" s="32"/>
      <c r="M134" s="143"/>
      <c r="T134" s="53"/>
      <c r="AT134" s="17" t="s">
        <v>135</v>
      </c>
      <c r="AU134" s="17" t="s">
        <v>82</v>
      </c>
    </row>
    <row r="135" spans="2:65" s="1" customFormat="1" ht="16.5" customHeight="1">
      <c r="B135" s="32"/>
      <c r="C135" s="127" t="s">
        <v>192</v>
      </c>
      <c r="D135" s="127" t="s">
        <v>128</v>
      </c>
      <c r="E135" s="128" t="s">
        <v>244</v>
      </c>
      <c r="F135" s="129" t="s">
        <v>245</v>
      </c>
      <c r="G135" s="130" t="s">
        <v>144</v>
      </c>
      <c r="H135" s="131">
        <v>691.6</v>
      </c>
      <c r="I135" s="132"/>
      <c r="J135" s="133">
        <f>ROUND(I135*H135,2)</f>
        <v>0</v>
      </c>
      <c r="K135" s="129" t="s">
        <v>132</v>
      </c>
      <c r="L135" s="32"/>
      <c r="M135" s="134" t="s">
        <v>19</v>
      </c>
      <c r="N135" s="135" t="s">
        <v>43</v>
      </c>
      <c r="P135" s="136">
        <f>O135*H135</f>
        <v>0</v>
      </c>
      <c r="Q135" s="136">
        <v>0</v>
      </c>
      <c r="R135" s="136">
        <f>Q135*H135</f>
        <v>0</v>
      </c>
      <c r="S135" s="136">
        <v>0</v>
      </c>
      <c r="T135" s="137">
        <f>S135*H135</f>
        <v>0</v>
      </c>
      <c r="AR135" s="138" t="s">
        <v>133</v>
      </c>
      <c r="AT135" s="138" t="s">
        <v>128</v>
      </c>
      <c r="AU135" s="138" t="s">
        <v>82</v>
      </c>
      <c r="AY135" s="17" t="s">
        <v>126</v>
      </c>
      <c r="BE135" s="139">
        <f>IF(N135="základní",J135,0)</f>
        <v>0</v>
      </c>
      <c r="BF135" s="139">
        <f>IF(N135="snížená",J135,0)</f>
        <v>0</v>
      </c>
      <c r="BG135" s="139">
        <f>IF(N135="zákl. přenesená",J135,0)</f>
        <v>0</v>
      </c>
      <c r="BH135" s="139">
        <f>IF(N135="sníž. přenesená",J135,0)</f>
        <v>0</v>
      </c>
      <c r="BI135" s="139">
        <f>IF(N135="nulová",J135,0)</f>
        <v>0</v>
      </c>
      <c r="BJ135" s="17" t="s">
        <v>80</v>
      </c>
      <c r="BK135" s="139">
        <f>ROUND(I135*H135,2)</f>
        <v>0</v>
      </c>
      <c r="BL135" s="17" t="s">
        <v>133</v>
      </c>
      <c r="BM135" s="138" t="s">
        <v>246</v>
      </c>
    </row>
    <row r="136" spans="2:65" s="1" customFormat="1" ht="11.25">
      <c r="B136" s="32"/>
      <c r="D136" s="140" t="s">
        <v>135</v>
      </c>
      <c r="F136" s="141" t="s">
        <v>247</v>
      </c>
      <c r="I136" s="142"/>
      <c r="L136" s="32"/>
      <c r="M136" s="143"/>
      <c r="T136" s="53"/>
      <c r="AT136" s="17" t="s">
        <v>135</v>
      </c>
      <c r="AU136" s="17" t="s">
        <v>82</v>
      </c>
    </row>
    <row r="137" spans="2:65" s="13" customFormat="1" ht="11.25">
      <c r="B137" s="152"/>
      <c r="D137" s="145" t="s">
        <v>152</v>
      </c>
      <c r="E137" s="153" t="s">
        <v>19</v>
      </c>
      <c r="F137" s="154" t="s">
        <v>252</v>
      </c>
      <c r="H137" s="153" t="s">
        <v>19</v>
      </c>
      <c r="I137" s="155"/>
      <c r="L137" s="152"/>
      <c r="M137" s="156"/>
      <c r="T137" s="157"/>
      <c r="AT137" s="153" t="s">
        <v>152</v>
      </c>
      <c r="AU137" s="153" t="s">
        <v>82</v>
      </c>
      <c r="AV137" s="13" t="s">
        <v>80</v>
      </c>
      <c r="AW137" s="13" t="s">
        <v>33</v>
      </c>
      <c r="AX137" s="13" t="s">
        <v>72</v>
      </c>
      <c r="AY137" s="153" t="s">
        <v>126</v>
      </c>
    </row>
    <row r="138" spans="2:65" s="12" customFormat="1" ht="11.25">
      <c r="B138" s="144"/>
      <c r="D138" s="145" t="s">
        <v>152</v>
      </c>
      <c r="E138" s="146" t="s">
        <v>19</v>
      </c>
      <c r="F138" s="147" t="s">
        <v>591</v>
      </c>
      <c r="H138" s="148">
        <v>280.5</v>
      </c>
      <c r="I138" s="149"/>
      <c r="L138" s="144"/>
      <c r="M138" s="150"/>
      <c r="T138" s="151"/>
      <c r="AT138" s="146" t="s">
        <v>152</v>
      </c>
      <c r="AU138" s="146" t="s">
        <v>82</v>
      </c>
      <c r="AV138" s="12" t="s">
        <v>82</v>
      </c>
      <c r="AW138" s="12" t="s">
        <v>33</v>
      </c>
      <c r="AX138" s="12" t="s">
        <v>72</v>
      </c>
      <c r="AY138" s="146" t="s">
        <v>126</v>
      </c>
    </row>
    <row r="139" spans="2:65" s="13" customFormat="1" ht="11.25">
      <c r="B139" s="152"/>
      <c r="D139" s="145" t="s">
        <v>152</v>
      </c>
      <c r="E139" s="153" t="s">
        <v>19</v>
      </c>
      <c r="F139" s="154" t="s">
        <v>592</v>
      </c>
      <c r="H139" s="153" t="s">
        <v>19</v>
      </c>
      <c r="I139" s="155"/>
      <c r="L139" s="152"/>
      <c r="M139" s="156"/>
      <c r="T139" s="157"/>
      <c r="AT139" s="153" t="s">
        <v>152</v>
      </c>
      <c r="AU139" s="153" t="s">
        <v>82</v>
      </c>
      <c r="AV139" s="13" t="s">
        <v>80</v>
      </c>
      <c r="AW139" s="13" t="s">
        <v>33</v>
      </c>
      <c r="AX139" s="13" t="s">
        <v>72</v>
      </c>
      <c r="AY139" s="153" t="s">
        <v>126</v>
      </c>
    </row>
    <row r="140" spans="2:65" s="12" customFormat="1" ht="11.25">
      <c r="B140" s="144"/>
      <c r="D140" s="145" t="s">
        <v>152</v>
      </c>
      <c r="E140" s="146" t="s">
        <v>19</v>
      </c>
      <c r="F140" s="147" t="s">
        <v>593</v>
      </c>
      <c r="H140" s="148">
        <v>342</v>
      </c>
      <c r="I140" s="149"/>
      <c r="L140" s="144"/>
      <c r="M140" s="150"/>
      <c r="T140" s="151"/>
      <c r="AT140" s="146" t="s">
        <v>152</v>
      </c>
      <c r="AU140" s="146" t="s">
        <v>82</v>
      </c>
      <c r="AV140" s="12" t="s">
        <v>82</v>
      </c>
      <c r="AW140" s="12" t="s">
        <v>33</v>
      </c>
      <c r="AX140" s="12" t="s">
        <v>72</v>
      </c>
      <c r="AY140" s="146" t="s">
        <v>126</v>
      </c>
    </row>
    <row r="141" spans="2:65" s="13" customFormat="1" ht="11.25">
      <c r="B141" s="152"/>
      <c r="D141" s="145" t="s">
        <v>152</v>
      </c>
      <c r="E141" s="153" t="s">
        <v>19</v>
      </c>
      <c r="F141" s="154" t="s">
        <v>594</v>
      </c>
      <c r="H141" s="153" t="s">
        <v>19</v>
      </c>
      <c r="I141" s="155"/>
      <c r="L141" s="152"/>
      <c r="M141" s="156"/>
      <c r="T141" s="157"/>
      <c r="AT141" s="153" t="s">
        <v>152</v>
      </c>
      <c r="AU141" s="153" t="s">
        <v>82</v>
      </c>
      <c r="AV141" s="13" t="s">
        <v>80</v>
      </c>
      <c r="AW141" s="13" t="s">
        <v>33</v>
      </c>
      <c r="AX141" s="13" t="s">
        <v>72</v>
      </c>
      <c r="AY141" s="153" t="s">
        <v>126</v>
      </c>
    </row>
    <row r="142" spans="2:65" s="12" customFormat="1" ht="11.25">
      <c r="B142" s="144"/>
      <c r="D142" s="145" t="s">
        <v>152</v>
      </c>
      <c r="E142" s="146" t="s">
        <v>19</v>
      </c>
      <c r="F142" s="147" t="s">
        <v>595</v>
      </c>
      <c r="H142" s="148">
        <v>20.3</v>
      </c>
      <c r="I142" s="149"/>
      <c r="L142" s="144"/>
      <c r="M142" s="150"/>
      <c r="T142" s="151"/>
      <c r="AT142" s="146" t="s">
        <v>152</v>
      </c>
      <c r="AU142" s="146" t="s">
        <v>82</v>
      </c>
      <c r="AV142" s="12" t="s">
        <v>82</v>
      </c>
      <c r="AW142" s="12" t="s">
        <v>33</v>
      </c>
      <c r="AX142" s="12" t="s">
        <v>72</v>
      </c>
      <c r="AY142" s="146" t="s">
        <v>126</v>
      </c>
    </row>
    <row r="143" spans="2:65" s="13" customFormat="1" ht="11.25">
      <c r="B143" s="152"/>
      <c r="D143" s="145" t="s">
        <v>152</v>
      </c>
      <c r="E143" s="153" t="s">
        <v>19</v>
      </c>
      <c r="F143" s="154" t="s">
        <v>596</v>
      </c>
      <c r="H143" s="153" t="s">
        <v>19</v>
      </c>
      <c r="I143" s="155"/>
      <c r="L143" s="152"/>
      <c r="M143" s="156"/>
      <c r="T143" s="157"/>
      <c r="AT143" s="153" t="s">
        <v>152</v>
      </c>
      <c r="AU143" s="153" t="s">
        <v>82</v>
      </c>
      <c r="AV143" s="13" t="s">
        <v>80</v>
      </c>
      <c r="AW143" s="13" t="s">
        <v>33</v>
      </c>
      <c r="AX143" s="13" t="s">
        <v>72</v>
      </c>
      <c r="AY143" s="153" t="s">
        <v>126</v>
      </c>
    </row>
    <row r="144" spans="2:65" s="12" customFormat="1" ht="11.25">
      <c r="B144" s="144"/>
      <c r="D144" s="145" t="s">
        <v>152</v>
      </c>
      <c r="E144" s="146" t="s">
        <v>19</v>
      </c>
      <c r="F144" s="147" t="s">
        <v>597</v>
      </c>
      <c r="H144" s="148">
        <v>48.8</v>
      </c>
      <c r="I144" s="149"/>
      <c r="L144" s="144"/>
      <c r="M144" s="150"/>
      <c r="T144" s="151"/>
      <c r="AT144" s="146" t="s">
        <v>152</v>
      </c>
      <c r="AU144" s="146" t="s">
        <v>82</v>
      </c>
      <c r="AV144" s="12" t="s">
        <v>82</v>
      </c>
      <c r="AW144" s="12" t="s">
        <v>33</v>
      </c>
      <c r="AX144" s="12" t="s">
        <v>72</v>
      </c>
      <c r="AY144" s="146" t="s">
        <v>126</v>
      </c>
    </row>
    <row r="145" spans="2:65" s="14" customFormat="1" ht="11.25">
      <c r="B145" s="158"/>
      <c r="D145" s="145" t="s">
        <v>152</v>
      </c>
      <c r="E145" s="159" t="s">
        <v>19</v>
      </c>
      <c r="F145" s="160" t="s">
        <v>167</v>
      </c>
      <c r="H145" s="161">
        <v>691.6</v>
      </c>
      <c r="I145" s="162"/>
      <c r="L145" s="158"/>
      <c r="M145" s="163"/>
      <c r="T145" s="164"/>
      <c r="AT145" s="159" t="s">
        <v>152</v>
      </c>
      <c r="AU145" s="159" t="s">
        <v>82</v>
      </c>
      <c r="AV145" s="14" t="s">
        <v>133</v>
      </c>
      <c r="AW145" s="14" t="s">
        <v>33</v>
      </c>
      <c r="AX145" s="14" t="s">
        <v>80</v>
      </c>
      <c r="AY145" s="159" t="s">
        <v>126</v>
      </c>
    </row>
    <row r="146" spans="2:65" s="11" customFormat="1" ht="22.9" customHeight="1">
      <c r="B146" s="115"/>
      <c r="D146" s="116" t="s">
        <v>71</v>
      </c>
      <c r="E146" s="125" t="s">
        <v>82</v>
      </c>
      <c r="F146" s="125" t="s">
        <v>276</v>
      </c>
      <c r="I146" s="118"/>
      <c r="J146" s="126">
        <f>BK146</f>
        <v>0</v>
      </c>
      <c r="L146" s="115"/>
      <c r="M146" s="120"/>
      <c r="P146" s="121">
        <f>SUM(P147:P171)</f>
        <v>0</v>
      </c>
      <c r="R146" s="121">
        <f>SUM(R147:R171)</f>
        <v>142.84928000000002</v>
      </c>
      <c r="T146" s="122">
        <f>SUM(T147:T171)</f>
        <v>0</v>
      </c>
      <c r="AR146" s="116" t="s">
        <v>80</v>
      </c>
      <c r="AT146" s="123" t="s">
        <v>71</v>
      </c>
      <c r="AU146" s="123" t="s">
        <v>80</v>
      </c>
      <c r="AY146" s="116" t="s">
        <v>126</v>
      </c>
      <c r="BK146" s="124">
        <f>SUM(BK147:BK171)</f>
        <v>0</v>
      </c>
    </row>
    <row r="147" spans="2:65" s="1" customFormat="1" ht="33" customHeight="1">
      <c r="B147" s="32"/>
      <c r="C147" s="127" t="s">
        <v>197</v>
      </c>
      <c r="D147" s="127" t="s">
        <v>128</v>
      </c>
      <c r="E147" s="128" t="s">
        <v>278</v>
      </c>
      <c r="F147" s="129" t="s">
        <v>279</v>
      </c>
      <c r="G147" s="130" t="s">
        <v>280</v>
      </c>
      <c r="H147" s="131">
        <v>35</v>
      </c>
      <c r="I147" s="132"/>
      <c r="J147" s="133">
        <f>ROUND(I147*H147,2)</f>
        <v>0</v>
      </c>
      <c r="K147" s="129" t="s">
        <v>19</v>
      </c>
      <c r="L147" s="32"/>
      <c r="M147" s="134" t="s">
        <v>19</v>
      </c>
      <c r="N147" s="135" t="s">
        <v>43</v>
      </c>
      <c r="P147" s="136">
        <f>O147*H147</f>
        <v>0</v>
      </c>
      <c r="Q147" s="136">
        <v>0.27844000000000002</v>
      </c>
      <c r="R147" s="136">
        <f>Q147*H147</f>
        <v>9.7454000000000001</v>
      </c>
      <c r="S147" s="136">
        <v>0</v>
      </c>
      <c r="T147" s="137">
        <f>S147*H147</f>
        <v>0</v>
      </c>
      <c r="AR147" s="138" t="s">
        <v>133</v>
      </c>
      <c r="AT147" s="138" t="s">
        <v>128</v>
      </c>
      <c r="AU147" s="138" t="s">
        <v>82</v>
      </c>
      <c r="AY147" s="17" t="s">
        <v>126</v>
      </c>
      <c r="BE147" s="139">
        <f>IF(N147="základní",J147,0)</f>
        <v>0</v>
      </c>
      <c r="BF147" s="139">
        <f>IF(N147="snížená",J147,0)</f>
        <v>0</v>
      </c>
      <c r="BG147" s="139">
        <f>IF(N147="zákl. přenesená",J147,0)</f>
        <v>0</v>
      </c>
      <c r="BH147" s="139">
        <f>IF(N147="sníž. přenesená",J147,0)</f>
        <v>0</v>
      </c>
      <c r="BI147" s="139">
        <f>IF(N147="nulová",J147,0)</f>
        <v>0</v>
      </c>
      <c r="BJ147" s="17" t="s">
        <v>80</v>
      </c>
      <c r="BK147" s="139">
        <f>ROUND(I147*H147,2)</f>
        <v>0</v>
      </c>
      <c r="BL147" s="17" t="s">
        <v>133</v>
      </c>
      <c r="BM147" s="138" t="s">
        <v>281</v>
      </c>
    </row>
    <row r="148" spans="2:65" s="1" customFormat="1" ht="33" customHeight="1">
      <c r="B148" s="32"/>
      <c r="C148" s="127" t="s">
        <v>8</v>
      </c>
      <c r="D148" s="127" t="s">
        <v>128</v>
      </c>
      <c r="E148" s="128" t="s">
        <v>283</v>
      </c>
      <c r="F148" s="129" t="s">
        <v>284</v>
      </c>
      <c r="G148" s="130" t="s">
        <v>280</v>
      </c>
      <c r="H148" s="131">
        <v>225</v>
      </c>
      <c r="I148" s="132"/>
      <c r="J148" s="133">
        <f>ROUND(I148*H148,2)</f>
        <v>0</v>
      </c>
      <c r="K148" s="129" t="s">
        <v>19</v>
      </c>
      <c r="L148" s="32"/>
      <c r="M148" s="134" t="s">
        <v>19</v>
      </c>
      <c r="N148" s="135" t="s">
        <v>43</v>
      </c>
      <c r="P148" s="136">
        <f>O148*H148</f>
        <v>0</v>
      </c>
      <c r="Q148" s="136">
        <v>0.27844000000000002</v>
      </c>
      <c r="R148" s="136">
        <f>Q148*H148</f>
        <v>62.649000000000008</v>
      </c>
      <c r="S148" s="136">
        <v>0</v>
      </c>
      <c r="T148" s="137">
        <f>S148*H148</f>
        <v>0</v>
      </c>
      <c r="AR148" s="138" t="s">
        <v>133</v>
      </c>
      <c r="AT148" s="138" t="s">
        <v>128</v>
      </c>
      <c r="AU148" s="138" t="s">
        <v>82</v>
      </c>
      <c r="AY148" s="17" t="s">
        <v>126</v>
      </c>
      <c r="BE148" s="139">
        <f>IF(N148="základní",J148,0)</f>
        <v>0</v>
      </c>
      <c r="BF148" s="139">
        <f>IF(N148="snížená",J148,0)</f>
        <v>0</v>
      </c>
      <c r="BG148" s="139">
        <f>IF(N148="zákl. přenesená",J148,0)</f>
        <v>0</v>
      </c>
      <c r="BH148" s="139">
        <f>IF(N148="sníž. přenesená",J148,0)</f>
        <v>0</v>
      </c>
      <c r="BI148" s="139">
        <f>IF(N148="nulová",J148,0)</f>
        <v>0</v>
      </c>
      <c r="BJ148" s="17" t="s">
        <v>80</v>
      </c>
      <c r="BK148" s="139">
        <f>ROUND(I148*H148,2)</f>
        <v>0</v>
      </c>
      <c r="BL148" s="17" t="s">
        <v>133</v>
      </c>
      <c r="BM148" s="138" t="s">
        <v>285</v>
      </c>
    </row>
    <row r="149" spans="2:65" s="1" customFormat="1" ht="21.75" customHeight="1">
      <c r="B149" s="32"/>
      <c r="C149" s="127" t="s">
        <v>209</v>
      </c>
      <c r="D149" s="127" t="s">
        <v>128</v>
      </c>
      <c r="E149" s="128" t="s">
        <v>598</v>
      </c>
      <c r="F149" s="129" t="s">
        <v>599</v>
      </c>
      <c r="G149" s="130" t="s">
        <v>149</v>
      </c>
      <c r="H149" s="131">
        <v>27</v>
      </c>
      <c r="I149" s="132"/>
      <c r="J149" s="133">
        <f>ROUND(I149*H149,2)</f>
        <v>0</v>
      </c>
      <c r="K149" s="129" t="s">
        <v>19</v>
      </c>
      <c r="L149" s="32"/>
      <c r="M149" s="134" t="s">
        <v>19</v>
      </c>
      <c r="N149" s="135" t="s">
        <v>43</v>
      </c>
      <c r="P149" s="136">
        <f>O149*H149</f>
        <v>0</v>
      </c>
      <c r="Q149" s="136">
        <v>2.16</v>
      </c>
      <c r="R149" s="136">
        <f>Q149*H149</f>
        <v>58.320000000000007</v>
      </c>
      <c r="S149" s="136">
        <v>0</v>
      </c>
      <c r="T149" s="137">
        <f>S149*H149</f>
        <v>0</v>
      </c>
      <c r="AR149" s="138" t="s">
        <v>133</v>
      </c>
      <c r="AT149" s="138" t="s">
        <v>128</v>
      </c>
      <c r="AU149" s="138" t="s">
        <v>82</v>
      </c>
      <c r="AY149" s="17" t="s">
        <v>126</v>
      </c>
      <c r="BE149" s="139">
        <f>IF(N149="základní",J149,0)</f>
        <v>0</v>
      </c>
      <c r="BF149" s="139">
        <f>IF(N149="snížená",J149,0)</f>
        <v>0</v>
      </c>
      <c r="BG149" s="139">
        <f>IF(N149="zákl. přenesená",J149,0)</f>
        <v>0</v>
      </c>
      <c r="BH149" s="139">
        <f>IF(N149="sníž. přenesená",J149,0)</f>
        <v>0</v>
      </c>
      <c r="BI149" s="139">
        <f>IF(N149="nulová",J149,0)</f>
        <v>0</v>
      </c>
      <c r="BJ149" s="17" t="s">
        <v>80</v>
      </c>
      <c r="BK149" s="139">
        <f>ROUND(I149*H149,2)</f>
        <v>0</v>
      </c>
      <c r="BL149" s="17" t="s">
        <v>133</v>
      </c>
      <c r="BM149" s="138" t="s">
        <v>600</v>
      </c>
    </row>
    <row r="150" spans="2:65" s="13" customFormat="1" ht="11.25">
      <c r="B150" s="152"/>
      <c r="D150" s="145" t="s">
        <v>152</v>
      </c>
      <c r="E150" s="153" t="s">
        <v>19</v>
      </c>
      <c r="F150" s="154" t="s">
        <v>601</v>
      </c>
      <c r="H150" s="153" t="s">
        <v>19</v>
      </c>
      <c r="I150" s="155"/>
      <c r="L150" s="152"/>
      <c r="M150" s="156"/>
      <c r="T150" s="157"/>
      <c r="AT150" s="153" t="s">
        <v>152</v>
      </c>
      <c r="AU150" s="153" t="s">
        <v>82</v>
      </c>
      <c r="AV150" s="13" t="s">
        <v>80</v>
      </c>
      <c r="AW150" s="13" t="s">
        <v>33</v>
      </c>
      <c r="AX150" s="13" t="s">
        <v>72</v>
      </c>
      <c r="AY150" s="153" t="s">
        <v>126</v>
      </c>
    </row>
    <row r="151" spans="2:65" s="12" customFormat="1" ht="11.25">
      <c r="B151" s="144"/>
      <c r="D151" s="145" t="s">
        <v>152</v>
      </c>
      <c r="E151" s="146" t="s">
        <v>19</v>
      </c>
      <c r="F151" s="147" t="s">
        <v>291</v>
      </c>
      <c r="H151" s="148">
        <v>27</v>
      </c>
      <c r="I151" s="149"/>
      <c r="L151" s="144"/>
      <c r="M151" s="150"/>
      <c r="T151" s="151"/>
      <c r="AT151" s="146" t="s">
        <v>152</v>
      </c>
      <c r="AU151" s="146" t="s">
        <v>82</v>
      </c>
      <c r="AV151" s="12" t="s">
        <v>82</v>
      </c>
      <c r="AW151" s="12" t="s">
        <v>33</v>
      </c>
      <c r="AX151" s="12" t="s">
        <v>80</v>
      </c>
      <c r="AY151" s="146" t="s">
        <v>126</v>
      </c>
    </row>
    <row r="152" spans="2:65" s="1" customFormat="1" ht="21.75" customHeight="1">
      <c r="B152" s="32"/>
      <c r="C152" s="127" t="s">
        <v>215</v>
      </c>
      <c r="D152" s="127" t="s">
        <v>128</v>
      </c>
      <c r="E152" s="128" t="s">
        <v>602</v>
      </c>
      <c r="F152" s="129" t="s">
        <v>603</v>
      </c>
      <c r="G152" s="130" t="s">
        <v>149</v>
      </c>
      <c r="H152" s="131">
        <v>5.6180000000000003</v>
      </c>
      <c r="I152" s="132"/>
      <c r="J152" s="133">
        <f>ROUND(I152*H152,2)</f>
        <v>0</v>
      </c>
      <c r="K152" s="129" t="s">
        <v>132</v>
      </c>
      <c r="L152" s="32"/>
      <c r="M152" s="134" t="s">
        <v>19</v>
      </c>
      <c r="N152" s="135" t="s">
        <v>43</v>
      </c>
      <c r="P152" s="136">
        <f>O152*H152</f>
        <v>0</v>
      </c>
      <c r="Q152" s="136">
        <v>2.16</v>
      </c>
      <c r="R152" s="136">
        <f>Q152*H152</f>
        <v>12.134880000000001</v>
      </c>
      <c r="S152" s="136">
        <v>0</v>
      </c>
      <c r="T152" s="137">
        <f>S152*H152</f>
        <v>0</v>
      </c>
      <c r="AR152" s="138" t="s">
        <v>133</v>
      </c>
      <c r="AT152" s="138" t="s">
        <v>128</v>
      </c>
      <c r="AU152" s="138" t="s">
        <v>82</v>
      </c>
      <c r="AY152" s="17" t="s">
        <v>126</v>
      </c>
      <c r="BE152" s="139">
        <f>IF(N152="základní",J152,0)</f>
        <v>0</v>
      </c>
      <c r="BF152" s="139">
        <f>IF(N152="snížená",J152,0)</f>
        <v>0</v>
      </c>
      <c r="BG152" s="139">
        <f>IF(N152="zákl. přenesená",J152,0)</f>
        <v>0</v>
      </c>
      <c r="BH152" s="139">
        <f>IF(N152="sníž. přenesená",J152,0)</f>
        <v>0</v>
      </c>
      <c r="BI152" s="139">
        <f>IF(N152="nulová",J152,0)</f>
        <v>0</v>
      </c>
      <c r="BJ152" s="17" t="s">
        <v>80</v>
      </c>
      <c r="BK152" s="139">
        <f>ROUND(I152*H152,2)</f>
        <v>0</v>
      </c>
      <c r="BL152" s="17" t="s">
        <v>133</v>
      </c>
      <c r="BM152" s="138" t="s">
        <v>604</v>
      </c>
    </row>
    <row r="153" spans="2:65" s="1" customFormat="1" ht="11.25">
      <c r="B153" s="32"/>
      <c r="D153" s="140" t="s">
        <v>135</v>
      </c>
      <c r="F153" s="141" t="s">
        <v>605</v>
      </c>
      <c r="I153" s="142"/>
      <c r="L153" s="32"/>
      <c r="M153" s="143"/>
      <c r="T153" s="53"/>
      <c r="AT153" s="17" t="s">
        <v>135</v>
      </c>
      <c r="AU153" s="17" t="s">
        <v>82</v>
      </c>
    </row>
    <row r="154" spans="2:65" s="13" customFormat="1" ht="11.25">
      <c r="B154" s="152"/>
      <c r="D154" s="145" t="s">
        <v>152</v>
      </c>
      <c r="E154" s="153" t="s">
        <v>19</v>
      </c>
      <c r="F154" s="154" t="s">
        <v>606</v>
      </c>
      <c r="H154" s="153" t="s">
        <v>19</v>
      </c>
      <c r="I154" s="155"/>
      <c r="L154" s="152"/>
      <c r="M154" s="156"/>
      <c r="T154" s="157"/>
      <c r="AT154" s="153" t="s">
        <v>152</v>
      </c>
      <c r="AU154" s="153" t="s">
        <v>82</v>
      </c>
      <c r="AV154" s="13" t="s">
        <v>80</v>
      </c>
      <c r="AW154" s="13" t="s">
        <v>33</v>
      </c>
      <c r="AX154" s="13" t="s">
        <v>72</v>
      </c>
      <c r="AY154" s="153" t="s">
        <v>126</v>
      </c>
    </row>
    <row r="155" spans="2:65" s="12" customFormat="1" ht="11.25">
      <c r="B155" s="144"/>
      <c r="D155" s="145" t="s">
        <v>152</v>
      </c>
      <c r="E155" s="146" t="s">
        <v>19</v>
      </c>
      <c r="F155" s="147" t="s">
        <v>607</v>
      </c>
      <c r="H155" s="148">
        <v>5.6180000000000003</v>
      </c>
      <c r="I155" s="149"/>
      <c r="L155" s="144"/>
      <c r="M155" s="150"/>
      <c r="T155" s="151"/>
      <c r="AT155" s="146" t="s">
        <v>152</v>
      </c>
      <c r="AU155" s="146" t="s">
        <v>82</v>
      </c>
      <c r="AV155" s="12" t="s">
        <v>82</v>
      </c>
      <c r="AW155" s="12" t="s">
        <v>33</v>
      </c>
      <c r="AX155" s="12" t="s">
        <v>80</v>
      </c>
      <c r="AY155" s="146" t="s">
        <v>126</v>
      </c>
    </row>
    <row r="156" spans="2:65" s="1" customFormat="1" ht="21.75" customHeight="1">
      <c r="B156" s="32"/>
      <c r="C156" s="127" t="s">
        <v>220</v>
      </c>
      <c r="D156" s="127" t="s">
        <v>128</v>
      </c>
      <c r="E156" s="128" t="s">
        <v>305</v>
      </c>
      <c r="F156" s="129" t="s">
        <v>306</v>
      </c>
      <c r="G156" s="130" t="s">
        <v>149</v>
      </c>
      <c r="H156" s="131">
        <v>19.306000000000001</v>
      </c>
      <c r="I156" s="132"/>
      <c r="J156" s="133">
        <f>ROUND(I156*H156,2)</f>
        <v>0</v>
      </c>
      <c r="K156" s="129" t="s">
        <v>19</v>
      </c>
      <c r="L156" s="32"/>
      <c r="M156" s="134" t="s">
        <v>19</v>
      </c>
      <c r="N156" s="135" t="s">
        <v>43</v>
      </c>
      <c r="P156" s="136">
        <f>O156*H156</f>
        <v>0</v>
      </c>
      <c r="Q156" s="136">
        <v>0</v>
      </c>
      <c r="R156" s="136">
        <f>Q156*H156</f>
        <v>0</v>
      </c>
      <c r="S156" s="136">
        <v>0</v>
      </c>
      <c r="T156" s="137">
        <f>S156*H156</f>
        <v>0</v>
      </c>
      <c r="AR156" s="138" t="s">
        <v>133</v>
      </c>
      <c r="AT156" s="138" t="s">
        <v>128</v>
      </c>
      <c r="AU156" s="138" t="s">
        <v>82</v>
      </c>
      <c r="AY156" s="17" t="s">
        <v>126</v>
      </c>
      <c r="BE156" s="139">
        <f>IF(N156="základní",J156,0)</f>
        <v>0</v>
      </c>
      <c r="BF156" s="139">
        <f>IF(N156="snížená",J156,0)</f>
        <v>0</v>
      </c>
      <c r="BG156" s="139">
        <f>IF(N156="zákl. přenesená",J156,0)</f>
        <v>0</v>
      </c>
      <c r="BH156" s="139">
        <f>IF(N156="sníž. přenesená",J156,0)</f>
        <v>0</v>
      </c>
      <c r="BI156" s="139">
        <f>IF(N156="nulová",J156,0)</f>
        <v>0</v>
      </c>
      <c r="BJ156" s="17" t="s">
        <v>80</v>
      </c>
      <c r="BK156" s="139">
        <f>ROUND(I156*H156,2)</f>
        <v>0</v>
      </c>
      <c r="BL156" s="17" t="s">
        <v>133</v>
      </c>
      <c r="BM156" s="138" t="s">
        <v>307</v>
      </c>
    </row>
    <row r="157" spans="2:65" s="13" customFormat="1" ht="11.25">
      <c r="B157" s="152"/>
      <c r="D157" s="145" t="s">
        <v>152</v>
      </c>
      <c r="E157" s="153" t="s">
        <v>19</v>
      </c>
      <c r="F157" s="154" t="s">
        <v>608</v>
      </c>
      <c r="H157" s="153" t="s">
        <v>19</v>
      </c>
      <c r="I157" s="155"/>
      <c r="L157" s="152"/>
      <c r="M157" s="156"/>
      <c r="T157" s="157"/>
      <c r="AT157" s="153" t="s">
        <v>152</v>
      </c>
      <c r="AU157" s="153" t="s">
        <v>82</v>
      </c>
      <c r="AV157" s="13" t="s">
        <v>80</v>
      </c>
      <c r="AW157" s="13" t="s">
        <v>33</v>
      </c>
      <c r="AX157" s="13" t="s">
        <v>72</v>
      </c>
      <c r="AY157" s="153" t="s">
        <v>126</v>
      </c>
    </row>
    <row r="158" spans="2:65" s="12" customFormat="1" ht="11.25">
      <c r="B158" s="144"/>
      <c r="D158" s="145" t="s">
        <v>152</v>
      </c>
      <c r="E158" s="146" t="s">
        <v>19</v>
      </c>
      <c r="F158" s="147" t="s">
        <v>609</v>
      </c>
      <c r="H158" s="148">
        <v>4</v>
      </c>
      <c r="I158" s="149"/>
      <c r="L158" s="144"/>
      <c r="M158" s="150"/>
      <c r="T158" s="151"/>
      <c r="AT158" s="146" t="s">
        <v>152</v>
      </c>
      <c r="AU158" s="146" t="s">
        <v>82</v>
      </c>
      <c r="AV158" s="12" t="s">
        <v>82</v>
      </c>
      <c r="AW158" s="12" t="s">
        <v>33</v>
      </c>
      <c r="AX158" s="12" t="s">
        <v>72</v>
      </c>
      <c r="AY158" s="146" t="s">
        <v>126</v>
      </c>
    </row>
    <row r="159" spans="2:65" s="13" customFormat="1" ht="11.25">
      <c r="B159" s="152"/>
      <c r="D159" s="145" t="s">
        <v>152</v>
      </c>
      <c r="E159" s="153" t="s">
        <v>19</v>
      </c>
      <c r="F159" s="154" t="s">
        <v>572</v>
      </c>
      <c r="H159" s="153" t="s">
        <v>19</v>
      </c>
      <c r="I159" s="155"/>
      <c r="L159" s="152"/>
      <c r="M159" s="156"/>
      <c r="T159" s="157"/>
      <c r="AT159" s="153" t="s">
        <v>152</v>
      </c>
      <c r="AU159" s="153" t="s">
        <v>82</v>
      </c>
      <c r="AV159" s="13" t="s">
        <v>80</v>
      </c>
      <c r="AW159" s="13" t="s">
        <v>33</v>
      </c>
      <c r="AX159" s="13" t="s">
        <v>72</v>
      </c>
      <c r="AY159" s="153" t="s">
        <v>126</v>
      </c>
    </row>
    <row r="160" spans="2:65" s="12" customFormat="1" ht="11.25">
      <c r="B160" s="144"/>
      <c r="D160" s="145" t="s">
        <v>152</v>
      </c>
      <c r="E160" s="146" t="s">
        <v>19</v>
      </c>
      <c r="F160" s="147" t="s">
        <v>610</v>
      </c>
      <c r="H160" s="148">
        <v>4.68</v>
      </c>
      <c r="I160" s="149"/>
      <c r="L160" s="144"/>
      <c r="M160" s="150"/>
      <c r="T160" s="151"/>
      <c r="AT160" s="146" t="s">
        <v>152</v>
      </c>
      <c r="AU160" s="146" t="s">
        <v>82</v>
      </c>
      <c r="AV160" s="12" t="s">
        <v>82</v>
      </c>
      <c r="AW160" s="12" t="s">
        <v>33</v>
      </c>
      <c r="AX160" s="12" t="s">
        <v>72</v>
      </c>
      <c r="AY160" s="146" t="s">
        <v>126</v>
      </c>
    </row>
    <row r="161" spans="2:65" s="13" customFormat="1" ht="11.25">
      <c r="B161" s="152"/>
      <c r="D161" s="145" t="s">
        <v>152</v>
      </c>
      <c r="E161" s="153" t="s">
        <v>19</v>
      </c>
      <c r="F161" s="154" t="s">
        <v>574</v>
      </c>
      <c r="H161" s="153" t="s">
        <v>19</v>
      </c>
      <c r="I161" s="155"/>
      <c r="L161" s="152"/>
      <c r="M161" s="156"/>
      <c r="T161" s="157"/>
      <c r="AT161" s="153" t="s">
        <v>152</v>
      </c>
      <c r="AU161" s="153" t="s">
        <v>82</v>
      </c>
      <c r="AV161" s="13" t="s">
        <v>80</v>
      </c>
      <c r="AW161" s="13" t="s">
        <v>33</v>
      </c>
      <c r="AX161" s="13" t="s">
        <v>72</v>
      </c>
      <c r="AY161" s="153" t="s">
        <v>126</v>
      </c>
    </row>
    <row r="162" spans="2:65" s="12" customFormat="1" ht="11.25">
      <c r="B162" s="144"/>
      <c r="D162" s="145" t="s">
        <v>152</v>
      </c>
      <c r="E162" s="146" t="s">
        <v>19</v>
      </c>
      <c r="F162" s="147" t="s">
        <v>611</v>
      </c>
      <c r="H162" s="148">
        <v>9.7919999999999998</v>
      </c>
      <c r="I162" s="149"/>
      <c r="L162" s="144"/>
      <c r="M162" s="150"/>
      <c r="T162" s="151"/>
      <c r="AT162" s="146" t="s">
        <v>152</v>
      </c>
      <c r="AU162" s="146" t="s">
        <v>82</v>
      </c>
      <c r="AV162" s="12" t="s">
        <v>82</v>
      </c>
      <c r="AW162" s="12" t="s">
        <v>33</v>
      </c>
      <c r="AX162" s="12" t="s">
        <v>72</v>
      </c>
      <c r="AY162" s="146" t="s">
        <v>126</v>
      </c>
    </row>
    <row r="163" spans="2:65" s="13" customFormat="1" ht="11.25">
      <c r="B163" s="152"/>
      <c r="D163" s="145" t="s">
        <v>152</v>
      </c>
      <c r="E163" s="153" t="s">
        <v>19</v>
      </c>
      <c r="F163" s="154" t="s">
        <v>612</v>
      </c>
      <c r="H163" s="153" t="s">
        <v>19</v>
      </c>
      <c r="I163" s="155"/>
      <c r="L163" s="152"/>
      <c r="M163" s="156"/>
      <c r="T163" s="157"/>
      <c r="AT163" s="153" t="s">
        <v>152</v>
      </c>
      <c r="AU163" s="153" t="s">
        <v>82</v>
      </c>
      <c r="AV163" s="13" t="s">
        <v>80</v>
      </c>
      <c r="AW163" s="13" t="s">
        <v>33</v>
      </c>
      <c r="AX163" s="13" t="s">
        <v>72</v>
      </c>
      <c r="AY163" s="153" t="s">
        <v>126</v>
      </c>
    </row>
    <row r="164" spans="2:65" s="12" customFormat="1" ht="11.25">
      <c r="B164" s="144"/>
      <c r="D164" s="145" t="s">
        <v>152</v>
      </c>
      <c r="E164" s="146" t="s">
        <v>19</v>
      </c>
      <c r="F164" s="147" t="s">
        <v>613</v>
      </c>
      <c r="H164" s="148">
        <v>0.38400000000000001</v>
      </c>
      <c r="I164" s="149"/>
      <c r="L164" s="144"/>
      <c r="M164" s="150"/>
      <c r="T164" s="151"/>
      <c r="AT164" s="146" t="s">
        <v>152</v>
      </c>
      <c r="AU164" s="146" t="s">
        <v>82</v>
      </c>
      <c r="AV164" s="12" t="s">
        <v>82</v>
      </c>
      <c r="AW164" s="12" t="s">
        <v>33</v>
      </c>
      <c r="AX164" s="12" t="s">
        <v>72</v>
      </c>
      <c r="AY164" s="146" t="s">
        <v>126</v>
      </c>
    </row>
    <row r="165" spans="2:65" s="13" customFormat="1" ht="11.25">
      <c r="B165" s="152"/>
      <c r="D165" s="145" t="s">
        <v>152</v>
      </c>
      <c r="E165" s="153" t="s">
        <v>19</v>
      </c>
      <c r="F165" s="154" t="s">
        <v>578</v>
      </c>
      <c r="H165" s="153" t="s">
        <v>19</v>
      </c>
      <c r="I165" s="155"/>
      <c r="L165" s="152"/>
      <c r="M165" s="156"/>
      <c r="T165" s="157"/>
      <c r="AT165" s="153" t="s">
        <v>152</v>
      </c>
      <c r="AU165" s="153" t="s">
        <v>82</v>
      </c>
      <c r="AV165" s="13" t="s">
        <v>80</v>
      </c>
      <c r="AW165" s="13" t="s">
        <v>33</v>
      </c>
      <c r="AX165" s="13" t="s">
        <v>72</v>
      </c>
      <c r="AY165" s="153" t="s">
        <v>126</v>
      </c>
    </row>
    <row r="166" spans="2:65" s="12" customFormat="1" ht="11.25">
      <c r="B166" s="144"/>
      <c r="D166" s="145" t="s">
        <v>152</v>
      </c>
      <c r="E166" s="146" t="s">
        <v>19</v>
      </c>
      <c r="F166" s="147" t="s">
        <v>579</v>
      </c>
      <c r="H166" s="148">
        <v>0.45</v>
      </c>
      <c r="I166" s="149"/>
      <c r="L166" s="144"/>
      <c r="M166" s="150"/>
      <c r="T166" s="151"/>
      <c r="AT166" s="146" t="s">
        <v>152</v>
      </c>
      <c r="AU166" s="146" t="s">
        <v>82</v>
      </c>
      <c r="AV166" s="12" t="s">
        <v>82</v>
      </c>
      <c r="AW166" s="12" t="s">
        <v>33</v>
      </c>
      <c r="AX166" s="12" t="s">
        <v>72</v>
      </c>
      <c r="AY166" s="146" t="s">
        <v>126</v>
      </c>
    </row>
    <row r="167" spans="2:65" s="14" customFormat="1" ht="11.25">
      <c r="B167" s="158"/>
      <c r="D167" s="145" t="s">
        <v>152</v>
      </c>
      <c r="E167" s="159" t="s">
        <v>19</v>
      </c>
      <c r="F167" s="160" t="s">
        <v>167</v>
      </c>
      <c r="H167" s="161">
        <v>19.306000000000001</v>
      </c>
      <c r="I167" s="162"/>
      <c r="L167" s="158"/>
      <c r="M167" s="163"/>
      <c r="T167" s="164"/>
      <c r="AT167" s="159" t="s">
        <v>152</v>
      </c>
      <c r="AU167" s="159" t="s">
        <v>82</v>
      </c>
      <c r="AV167" s="14" t="s">
        <v>133</v>
      </c>
      <c r="AW167" s="14" t="s">
        <v>33</v>
      </c>
      <c r="AX167" s="14" t="s">
        <v>80</v>
      </c>
      <c r="AY167" s="159" t="s">
        <v>126</v>
      </c>
    </row>
    <row r="168" spans="2:65" s="1" customFormat="1" ht="16.5" customHeight="1">
      <c r="B168" s="32"/>
      <c r="C168" s="127" t="s">
        <v>225</v>
      </c>
      <c r="D168" s="127" t="s">
        <v>128</v>
      </c>
      <c r="E168" s="128" t="s">
        <v>614</v>
      </c>
      <c r="F168" s="129" t="s">
        <v>615</v>
      </c>
      <c r="G168" s="130" t="s">
        <v>149</v>
      </c>
      <c r="H168" s="131">
        <v>5.19</v>
      </c>
      <c r="I168" s="132"/>
      <c r="J168" s="133">
        <f>ROUND(I168*H168,2)</f>
        <v>0</v>
      </c>
      <c r="K168" s="129" t="s">
        <v>19</v>
      </c>
      <c r="L168" s="32"/>
      <c r="M168" s="134" t="s">
        <v>19</v>
      </c>
      <c r="N168" s="135" t="s">
        <v>43</v>
      </c>
      <c r="P168" s="136">
        <f>O168*H168</f>
        <v>0</v>
      </c>
      <c r="Q168" s="136">
        <v>0</v>
      </c>
      <c r="R168" s="136">
        <f>Q168*H168</f>
        <v>0</v>
      </c>
      <c r="S168" s="136">
        <v>0</v>
      </c>
      <c r="T168" s="137">
        <f>S168*H168</f>
        <v>0</v>
      </c>
      <c r="AR168" s="138" t="s">
        <v>133</v>
      </c>
      <c r="AT168" s="138" t="s">
        <v>128</v>
      </c>
      <c r="AU168" s="138" t="s">
        <v>82</v>
      </c>
      <c r="AY168" s="17" t="s">
        <v>126</v>
      </c>
      <c r="BE168" s="139">
        <f>IF(N168="základní",J168,0)</f>
        <v>0</v>
      </c>
      <c r="BF168" s="139">
        <f>IF(N168="snížená",J168,0)</f>
        <v>0</v>
      </c>
      <c r="BG168" s="139">
        <f>IF(N168="zákl. přenesená",J168,0)</f>
        <v>0</v>
      </c>
      <c r="BH168" s="139">
        <f>IF(N168="sníž. přenesená",J168,0)</f>
        <v>0</v>
      </c>
      <c r="BI168" s="139">
        <f>IF(N168="nulová",J168,0)</f>
        <v>0</v>
      </c>
      <c r="BJ168" s="17" t="s">
        <v>80</v>
      </c>
      <c r="BK168" s="139">
        <f>ROUND(I168*H168,2)</f>
        <v>0</v>
      </c>
      <c r="BL168" s="17" t="s">
        <v>133</v>
      </c>
      <c r="BM168" s="138" t="s">
        <v>616</v>
      </c>
    </row>
    <row r="169" spans="2:65" s="13" customFormat="1" ht="11.25">
      <c r="B169" s="152"/>
      <c r="D169" s="145" t="s">
        <v>152</v>
      </c>
      <c r="E169" s="153" t="s">
        <v>19</v>
      </c>
      <c r="F169" s="154" t="s">
        <v>580</v>
      </c>
      <c r="H169" s="153" t="s">
        <v>19</v>
      </c>
      <c r="I169" s="155"/>
      <c r="L169" s="152"/>
      <c r="M169" s="156"/>
      <c r="T169" s="157"/>
      <c r="AT169" s="153" t="s">
        <v>152</v>
      </c>
      <c r="AU169" s="153" t="s">
        <v>82</v>
      </c>
      <c r="AV169" s="13" t="s">
        <v>80</v>
      </c>
      <c r="AW169" s="13" t="s">
        <v>33</v>
      </c>
      <c r="AX169" s="13" t="s">
        <v>72</v>
      </c>
      <c r="AY169" s="153" t="s">
        <v>126</v>
      </c>
    </row>
    <row r="170" spans="2:65" s="12" customFormat="1" ht="11.25">
      <c r="B170" s="144"/>
      <c r="D170" s="145" t="s">
        <v>152</v>
      </c>
      <c r="E170" s="146" t="s">
        <v>19</v>
      </c>
      <c r="F170" s="147" t="s">
        <v>581</v>
      </c>
      <c r="H170" s="148">
        <v>5.19</v>
      </c>
      <c r="I170" s="149"/>
      <c r="L170" s="144"/>
      <c r="M170" s="150"/>
      <c r="T170" s="151"/>
      <c r="AT170" s="146" t="s">
        <v>152</v>
      </c>
      <c r="AU170" s="146" t="s">
        <v>82</v>
      </c>
      <c r="AV170" s="12" t="s">
        <v>82</v>
      </c>
      <c r="AW170" s="12" t="s">
        <v>33</v>
      </c>
      <c r="AX170" s="12" t="s">
        <v>72</v>
      </c>
      <c r="AY170" s="146" t="s">
        <v>126</v>
      </c>
    </row>
    <row r="171" spans="2:65" s="14" customFormat="1" ht="11.25">
      <c r="B171" s="158"/>
      <c r="D171" s="145" t="s">
        <v>152</v>
      </c>
      <c r="E171" s="159" t="s">
        <v>19</v>
      </c>
      <c r="F171" s="160" t="s">
        <v>167</v>
      </c>
      <c r="H171" s="161">
        <v>5.19</v>
      </c>
      <c r="I171" s="162"/>
      <c r="L171" s="158"/>
      <c r="M171" s="163"/>
      <c r="T171" s="164"/>
      <c r="AT171" s="159" t="s">
        <v>152</v>
      </c>
      <c r="AU171" s="159" t="s">
        <v>82</v>
      </c>
      <c r="AV171" s="14" t="s">
        <v>133</v>
      </c>
      <c r="AW171" s="14" t="s">
        <v>33</v>
      </c>
      <c r="AX171" s="14" t="s">
        <v>80</v>
      </c>
      <c r="AY171" s="159" t="s">
        <v>126</v>
      </c>
    </row>
    <row r="172" spans="2:65" s="11" customFormat="1" ht="22.9" customHeight="1">
      <c r="B172" s="115"/>
      <c r="D172" s="116" t="s">
        <v>71</v>
      </c>
      <c r="E172" s="125" t="s">
        <v>141</v>
      </c>
      <c r="F172" s="125" t="s">
        <v>310</v>
      </c>
      <c r="I172" s="118"/>
      <c r="J172" s="126">
        <f>BK172</f>
        <v>0</v>
      </c>
      <c r="L172" s="115"/>
      <c r="M172" s="120"/>
      <c r="P172" s="121">
        <f>SUM(P173:P223)</f>
        <v>0</v>
      </c>
      <c r="R172" s="121">
        <f>SUM(R173:R223)</f>
        <v>141.53923862000002</v>
      </c>
      <c r="T172" s="122">
        <f>SUM(T173:T223)</f>
        <v>0</v>
      </c>
      <c r="AR172" s="116" t="s">
        <v>80</v>
      </c>
      <c r="AT172" s="123" t="s">
        <v>71</v>
      </c>
      <c r="AU172" s="123" t="s">
        <v>80</v>
      </c>
      <c r="AY172" s="116" t="s">
        <v>126</v>
      </c>
      <c r="BK172" s="124">
        <f>SUM(BK173:BK223)</f>
        <v>0</v>
      </c>
    </row>
    <row r="173" spans="2:65" s="1" customFormat="1" ht="24.2" customHeight="1">
      <c r="B173" s="32"/>
      <c r="C173" s="127" t="s">
        <v>232</v>
      </c>
      <c r="D173" s="127" t="s">
        <v>128</v>
      </c>
      <c r="E173" s="128" t="s">
        <v>617</v>
      </c>
      <c r="F173" s="129" t="s">
        <v>618</v>
      </c>
      <c r="G173" s="130" t="s">
        <v>149</v>
      </c>
      <c r="H173" s="131">
        <v>53.527999999999999</v>
      </c>
      <c r="I173" s="132"/>
      <c r="J173" s="133">
        <f>ROUND(I173*H173,2)</f>
        <v>0</v>
      </c>
      <c r="K173" s="129" t="s">
        <v>19</v>
      </c>
      <c r="L173" s="32"/>
      <c r="M173" s="134" t="s">
        <v>19</v>
      </c>
      <c r="N173" s="135" t="s">
        <v>43</v>
      </c>
      <c r="P173" s="136">
        <f>O173*H173</f>
        <v>0</v>
      </c>
      <c r="Q173" s="136">
        <v>2.5018699999999998</v>
      </c>
      <c r="R173" s="136">
        <f>Q173*H173</f>
        <v>133.92009736</v>
      </c>
      <c r="S173" s="136">
        <v>0</v>
      </c>
      <c r="T173" s="137">
        <f>S173*H173</f>
        <v>0</v>
      </c>
      <c r="AR173" s="138" t="s">
        <v>133</v>
      </c>
      <c r="AT173" s="138" t="s">
        <v>128</v>
      </c>
      <c r="AU173" s="138" t="s">
        <v>82</v>
      </c>
      <c r="AY173" s="17" t="s">
        <v>126</v>
      </c>
      <c r="BE173" s="139">
        <f>IF(N173="základní",J173,0)</f>
        <v>0</v>
      </c>
      <c r="BF173" s="139">
        <f>IF(N173="snížená",J173,0)</f>
        <v>0</v>
      </c>
      <c r="BG173" s="139">
        <f>IF(N173="zákl. přenesená",J173,0)</f>
        <v>0</v>
      </c>
      <c r="BH173" s="139">
        <f>IF(N173="sníž. přenesená",J173,0)</f>
        <v>0</v>
      </c>
      <c r="BI173" s="139">
        <f>IF(N173="nulová",J173,0)</f>
        <v>0</v>
      </c>
      <c r="BJ173" s="17" t="s">
        <v>80</v>
      </c>
      <c r="BK173" s="139">
        <f>ROUND(I173*H173,2)</f>
        <v>0</v>
      </c>
      <c r="BL173" s="17" t="s">
        <v>133</v>
      </c>
      <c r="BM173" s="138" t="s">
        <v>619</v>
      </c>
    </row>
    <row r="174" spans="2:65" s="13" customFormat="1" ht="11.25">
      <c r="B174" s="152"/>
      <c r="D174" s="145" t="s">
        <v>152</v>
      </c>
      <c r="E174" s="153" t="s">
        <v>19</v>
      </c>
      <c r="F174" s="154" t="s">
        <v>620</v>
      </c>
      <c r="H174" s="153" t="s">
        <v>19</v>
      </c>
      <c r="I174" s="155"/>
      <c r="L174" s="152"/>
      <c r="M174" s="156"/>
      <c r="T174" s="157"/>
      <c r="AT174" s="153" t="s">
        <v>152</v>
      </c>
      <c r="AU174" s="153" t="s">
        <v>82</v>
      </c>
      <c r="AV174" s="13" t="s">
        <v>80</v>
      </c>
      <c r="AW174" s="13" t="s">
        <v>33</v>
      </c>
      <c r="AX174" s="13" t="s">
        <v>72</v>
      </c>
      <c r="AY174" s="153" t="s">
        <v>126</v>
      </c>
    </row>
    <row r="175" spans="2:65" s="12" customFormat="1" ht="11.25">
      <c r="B175" s="144"/>
      <c r="D175" s="145" t="s">
        <v>152</v>
      </c>
      <c r="E175" s="146" t="s">
        <v>19</v>
      </c>
      <c r="F175" s="147" t="s">
        <v>621</v>
      </c>
      <c r="H175" s="148">
        <v>46.5</v>
      </c>
      <c r="I175" s="149"/>
      <c r="L175" s="144"/>
      <c r="M175" s="150"/>
      <c r="T175" s="151"/>
      <c r="AT175" s="146" t="s">
        <v>152</v>
      </c>
      <c r="AU175" s="146" t="s">
        <v>82</v>
      </c>
      <c r="AV175" s="12" t="s">
        <v>82</v>
      </c>
      <c r="AW175" s="12" t="s">
        <v>33</v>
      </c>
      <c r="AX175" s="12" t="s">
        <v>72</v>
      </c>
      <c r="AY175" s="146" t="s">
        <v>126</v>
      </c>
    </row>
    <row r="176" spans="2:65" s="13" customFormat="1" ht="11.25">
      <c r="B176" s="152"/>
      <c r="D176" s="145" t="s">
        <v>152</v>
      </c>
      <c r="E176" s="153" t="s">
        <v>19</v>
      </c>
      <c r="F176" s="154" t="s">
        <v>622</v>
      </c>
      <c r="H176" s="153" t="s">
        <v>19</v>
      </c>
      <c r="I176" s="155"/>
      <c r="L176" s="152"/>
      <c r="M176" s="156"/>
      <c r="T176" s="157"/>
      <c r="AT176" s="153" t="s">
        <v>152</v>
      </c>
      <c r="AU176" s="153" t="s">
        <v>82</v>
      </c>
      <c r="AV176" s="13" t="s">
        <v>80</v>
      </c>
      <c r="AW176" s="13" t="s">
        <v>33</v>
      </c>
      <c r="AX176" s="13" t="s">
        <v>72</v>
      </c>
      <c r="AY176" s="153" t="s">
        <v>126</v>
      </c>
    </row>
    <row r="177" spans="2:65" s="12" customFormat="1" ht="11.25">
      <c r="B177" s="144"/>
      <c r="D177" s="145" t="s">
        <v>152</v>
      </c>
      <c r="E177" s="146" t="s">
        <v>19</v>
      </c>
      <c r="F177" s="147" t="s">
        <v>623</v>
      </c>
      <c r="H177" s="148">
        <v>6.4</v>
      </c>
      <c r="I177" s="149"/>
      <c r="L177" s="144"/>
      <c r="M177" s="150"/>
      <c r="T177" s="151"/>
      <c r="AT177" s="146" t="s">
        <v>152</v>
      </c>
      <c r="AU177" s="146" t="s">
        <v>82</v>
      </c>
      <c r="AV177" s="12" t="s">
        <v>82</v>
      </c>
      <c r="AW177" s="12" t="s">
        <v>33</v>
      </c>
      <c r="AX177" s="12" t="s">
        <v>72</v>
      </c>
      <c r="AY177" s="146" t="s">
        <v>126</v>
      </c>
    </row>
    <row r="178" spans="2:65" s="13" customFormat="1" ht="11.25">
      <c r="B178" s="152"/>
      <c r="D178" s="145" t="s">
        <v>152</v>
      </c>
      <c r="E178" s="153" t="s">
        <v>19</v>
      </c>
      <c r="F178" s="154" t="s">
        <v>624</v>
      </c>
      <c r="H178" s="153" t="s">
        <v>19</v>
      </c>
      <c r="I178" s="155"/>
      <c r="L178" s="152"/>
      <c r="M178" s="156"/>
      <c r="T178" s="157"/>
      <c r="AT178" s="153" t="s">
        <v>152</v>
      </c>
      <c r="AU178" s="153" t="s">
        <v>82</v>
      </c>
      <c r="AV178" s="13" t="s">
        <v>80</v>
      </c>
      <c r="AW178" s="13" t="s">
        <v>33</v>
      </c>
      <c r="AX178" s="13" t="s">
        <v>72</v>
      </c>
      <c r="AY178" s="153" t="s">
        <v>126</v>
      </c>
    </row>
    <row r="179" spans="2:65" s="12" customFormat="1" ht="11.25">
      <c r="B179" s="144"/>
      <c r="D179" s="145" t="s">
        <v>152</v>
      </c>
      <c r="E179" s="146" t="s">
        <v>19</v>
      </c>
      <c r="F179" s="147" t="s">
        <v>625</v>
      </c>
      <c r="H179" s="148">
        <v>0.628</v>
      </c>
      <c r="I179" s="149"/>
      <c r="L179" s="144"/>
      <c r="M179" s="150"/>
      <c r="T179" s="151"/>
      <c r="AT179" s="146" t="s">
        <v>152</v>
      </c>
      <c r="AU179" s="146" t="s">
        <v>82</v>
      </c>
      <c r="AV179" s="12" t="s">
        <v>82</v>
      </c>
      <c r="AW179" s="12" t="s">
        <v>33</v>
      </c>
      <c r="AX179" s="12" t="s">
        <v>72</v>
      </c>
      <c r="AY179" s="146" t="s">
        <v>126</v>
      </c>
    </row>
    <row r="180" spans="2:65" s="14" customFormat="1" ht="11.25">
      <c r="B180" s="158"/>
      <c r="D180" s="145" t="s">
        <v>152</v>
      </c>
      <c r="E180" s="159" t="s">
        <v>19</v>
      </c>
      <c r="F180" s="160" t="s">
        <v>167</v>
      </c>
      <c r="H180" s="161">
        <v>53.527999999999999</v>
      </c>
      <c r="I180" s="162"/>
      <c r="L180" s="158"/>
      <c r="M180" s="163"/>
      <c r="T180" s="164"/>
      <c r="AT180" s="159" t="s">
        <v>152</v>
      </c>
      <c r="AU180" s="159" t="s">
        <v>82</v>
      </c>
      <c r="AV180" s="14" t="s">
        <v>133</v>
      </c>
      <c r="AW180" s="14" t="s">
        <v>33</v>
      </c>
      <c r="AX180" s="14" t="s">
        <v>80</v>
      </c>
      <c r="AY180" s="159" t="s">
        <v>126</v>
      </c>
    </row>
    <row r="181" spans="2:65" s="1" customFormat="1" ht="16.5" customHeight="1">
      <c r="B181" s="32"/>
      <c r="C181" s="127" t="s">
        <v>238</v>
      </c>
      <c r="D181" s="127" t="s">
        <v>128</v>
      </c>
      <c r="E181" s="128" t="s">
        <v>626</v>
      </c>
      <c r="F181" s="129" t="s">
        <v>627</v>
      </c>
      <c r="G181" s="130" t="s">
        <v>144</v>
      </c>
      <c r="H181" s="131">
        <v>145.47</v>
      </c>
      <c r="I181" s="132"/>
      <c r="J181" s="133">
        <f>ROUND(I181*H181,2)</f>
        <v>0</v>
      </c>
      <c r="K181" s="129" t="s">
        <v>132</v>
      </c>
      <c r="L181" s="32"/>
      <c r="M181" s="134" t="s">
        <v>19</v>
      </c>
      <c r="N181" s="135" t="s">
        <v>43</v>
      </c>
      <c r="P181" s="136">
        <f>O181*H181</f>
        <v>0</v>
      </c>
      <c r="Q181" s="136">
        <v>3.46E-3</v>
      </c>
      <c r="R181" s="136">
        <f>Q181*H181</f>
        <v>0.50332619999999995</v>
      </c>
      <c r="S181" s="136">
        <v>0</v>
      </c>
      <c r="T181" s="137">
        <f>S181*H181</f>
        <v>0</v>
      </c>
      <c r="AR181" s="138" t="s">
        <v>133</v>
      </c>
      <c r="AT181" s="138" t="s">
        <v>128</v>
      </c>
      <c r="AU181" s="138" t="s">
        <v>82</v>
      </c>
      <c r="AY181" s="17" t="s">
        <v>126</v>
      </c>
      <c r="BE181" s="139">
        <f>IF(N181="základní",J181,0)</f>
        <v>0</v>
      </c>
      <c r="BF181" s="139">
        <f>IF(N181="snížená",J181,0)</f>
        <v>0</v>
      </c>
      <c r="BG181" s="139">
        <f>IF(N181="zákl. přenesená",J181,0)</f>
        <v>0</v>
      </c>
      <c r="BH181" s="139">
        <f>IF(N181="sníž. přenesená",J181,0)</f>
        <v>0</v>
      </c>
      <c r="BI181" s="139">
        <f>IF(N181="nulová",J181,0)</f>
        <v>0</v>
      </c>
      <c r="BJ181" s="17" t="s">
        <v>80</v>
      </c>
      <c r="BK181" s="139">
        <f>ROUND(I181*H181,2)</f>
        <v>0</v>
      </c>
      <c r="BL181" s="17" t="s">
        <v>133</v>
      </c>
      <c r="BM181" s="138" t="s">
        <v>628</v>
      </c>
    </row>
    <row r="182" spans="2:65" s="1" customFormat="1" ht="11.25">
      <c r="B182" s="32"/>
      <c r="D182" s="140" t="s">
        <v>135</v>
      </c>
      <c r="F182" s="141" t="s">
        <v>629</v>
      </c>
      <c r="I182" s="142"/>
      <c r="L182" s="32"/>
      <c r="M182" s="143"/>
      <c r="T182" s="53"/>
      <c r="AT182" s="17" t="s">
        <v>135</v>
      </c>
      <c r="AU182" s="17" t="s">
        <v>82</v>
      </c>
    </row>
    <row r="183" spans="2:65" s="13" customFormat="1" ht="11.25">
      <c r="B183" s="152"/>
      <c r="D183" s="145" t="s">
        <v>152</v>
      </c>
      <c r="E183" s="153" t="s">
        <v>19</v>
      </c>
      <c r="F183" s="154" t="s">
        <v>630</v>
      </c>
      <c r="H183" s="153" t="s">
        <v>19</v>
      </c>
      <c r="I183" s="155"/>
      <c r="L183" s="152"/>
      <c r="M183" s="156"/>
      <c r="T183" s="157"/>
      <c r="AT183" s="153" t="s">
        <v>152</v>
      </c>
      <c r="AU183" s="153" t="s">
        <v>82</v>
      </c>
      <c r="AV183" s="13" t="s">
        <v>80</v>
      </c>
      <c r="AW183" s="13" t="s">
        <v>33</v>
      </c>
      <c r="AX183" s="13" t="s">
        <v>72</v>
      </c>
      <c r="AY183" s="153" t="s">
        <v>126</v>
      </c>
    </row>
    <row r="184" spans="2:65" s="12" customFormat="1" ht="11.25">
      <c r="B184" s="144"/>
      <c r="D184" s="145" t="s">
        <v>152</v>
      </c>
      <c r="E184" s="146" t="s">
        <v>19</v>
      </c>
      <c r="F184" s="147" t="s">
        <v>631</v>
      </c>
      <c r="H184" s="148">
        <v>131</v>
      </c>
      <c r="I184" s="149"/>
      <c r="L184" s="144"/>
      <c r="M184" s="150"/>
      <c r="T184" s="151"/>
      <c r="AT184" s="146" t="s">
        <v>152</v>
      </c>
      <c r="AU184" s="146" t="s">
        <v>82</v>
      </c>
      <c r="AV184" s="12" t="s">
        <v>82</v>
      </c>
      <c r="AW184" s="12" t="s">
        <v>33</v>
      </c>
      <c r="AX184" s="12" t="s">
        <v>72</v>
      </c>
      <c r="AY184" s="146" t="s">
        <v>126</v>
      </c>
    </row>
    <row r="185" spans="2:65" s="13" customFormat="1" ht="11.25">
      <c r="B185" s="152"/>
      <c r="D185" s="145" t="s">
        <v>152</v>
      </c>
      <c r="E185" s="153" t="s">
        <v>19</v>
      </c>
      <c r="F185" s="154" t="s">
        <v>632</v>
      </c>
      <c r="H185" s="153" t="s">
        <v>19</v>
      </c>
      <c r="I185" s="155"/>
      <c r="L185" s="152"/>
      <c r="M185" s="156"/>
      <c r="T185" s="157"/>
      <c r="AT185" s="153" t="s">
        <v>152</v>
      </c>
      <c r="AU185" s="153" t="s">
        <v>82</v>
      </c>
      <c r="AV185" s="13" t="s">
        <v>80</v>
      </c>
      <c r="AW185" s="13" t="s">
        <v>33</v>
      </c>
      <c r="AX185" s="13" t="s">
        <v>72</v>
      </c>
      <c r="AY185" s="153" t="s">
        <v>126</v>
      </c>
    </row>
    <row r="186" spans="2:65" s="12" customFormat="1" ht="11.25">
      <c r="B186" s="144"/>
      <c r="D186" s="145" t="s">
        <v>152</v>
      </c>
      <c r="E186" s="146" t="s">
        <v>19</v>
      </c>
      <c r="F186" s="147" t="s">
        <v>633</v>
      </c>
      <c r="H186" s="148">
        <v>2.4</v>
      </c>
      <c r="I186" s="149"/>
      <c r="L186" s="144"/>
      <c r="M186" s="150"/>
      <c r="T186" s="151"/>
      <c r="AT186" s="146" t="s">
        <v>152</v>
      </c>
      <c r="AU186" s="146" t="s">
        <v>82</v>
      </c>
      <c r="AV186" s="12" t="s">
        <v>82</v>
      </c>
      <c r="AW186" s="12" t="s">
        <v>33</v>
      </c>
      <c r="AX186" s="12" t="s">
        <v>72</v>
      </c>
      <c r="AY186" s="146" t="s">
        <v>126</v>
      </c>
    </row>
    <row r="187" spans="2:65" s="13" customFormat="1" ht="11.25">
      <c r="B187" s="152"/>
      <c r="D187" s="145" t="s">
        <v>152</v>
      </c>
      <c r="E187" s="153" t="s">
        <v>19</v>
      </c>
      <c r="F187" s="154" t="s">
        <v>634</v>
      </c>
      <c r="H187" s="153" t="s">
        <v>19</v>
      </c>
      <c r="I187" s="155"/>
      <c r="L187" s="152"/>
      <c r="M187" s="156"/>
      <c r="T187" s="157"/>
      <c r="AT187" s="153" t="s">
        <v>152</v>
      </c>
      <c r="AU187" s="153" t="s">
        <v>82</v>
      </c>
      <c r="AV187" s="13" t="s">
        <v>80</v>
      </c>
      <c r="AW187" s="13" t="s">
        <v>33</v>
      </c>
      <c r="AX187" s="13" t="s">
        <v>72</v>
      </c>
      <c r="AY187" s="153" t="s">
        <v>126</v>
      </c>
    </row>
    <row r="188" spans="2:65" s="12" customFormat="1" ht="11.25">
      <c r="B188" s="144"/>
      <c r="D188" s="145" t="s">
        <v>152</v>
      </c>
      <c r="E188" s="146" t="s">
        <v>19</v>
      </c>
      <c r="F188" s="147" t="s">
        <v>635</v>
      </c>
      <c r="H188" s="148">
        <v>12.07</v>
      </c>
      <c r="I188" s="149"/>
      <c r="L188" s="144"/>
      <c r="M188" s="150"/>
      <c r="T188" s="151"/>
      <c r="AT188" s="146" t="s">
        <v>152</v>
      </c>
      <c r="AU188" s="146" t="s">
        <v>82</v>
      </c>
      <c r="AV188" s="12" t="s">
        <v>82</v>
      </c>
      <c r="AW188" s="12" t="s">
        <v>33</v>
      </c>
      <c r="AX188" s="12" t="s">
        <v>72</v>
      </c>
      <c r="AY188" s="146" t="s">
        <v>126</v>
      </c>
    </row>
    <row r="189" spans="2:65" s="14" customFormat="1" ht="11.25">
      <c r="B189" s="158"/>
      <c r="D189" s="145" t="s">
        <v>152</v>
      </c>
      <c r="E189" s="159" t="s">
        <v>19</v>
      </c>
      <c r="F189" s="160" t="s">
        <v>167</v>
      </c>
      <c r="H189" s="161">
        <v>145.47</v>
      </c>
      <c r="I189" s="162"/>
      <c r="L189" s="158"/>
      <c r="M189" s="163"/>
      <c r="T189" s="164"/>
      <c r="AT189" s="159" t="s">
        <v>152</v>
      </c>
      <c r="AU189" s="159" t="s">
        <v>82</v>
      </c>
      <c r="AV189" s="14" t="s">
        <v>133</v>
      </c>
      <c r="AW189" s="14" t="s">
        <v>33</v>
      </c>
      <c r="AX189" s="14" t="s">
        <v>80</v>
      </c>
      <c r="AY189" s="159" t="s">
        <v>126</v>
      </c>
    </row>
    <row r="190" spans="2:65" s="1" customFormat="1" ht="16.5" customHeight="1">
      <c r="B190" s="32"/>
      <c r="C190" s="127" t="s">
        <v>243</v>
      </c>
      <c r="D190" s="127" t="s">
        <v>128</v>
      </c>
      <c r="E190" s="128" t="s">
        <v>636</v>
      </c>
      <c r="F190" s="129" t="s">
        <v>637</v>
      </c>
      <c r="G190" s="130" t="s">
        <v>144</v>
      </c>
      <c r="H190" s="131">
        <v>145.47</v>
      </c>
      <c r="I190" s="132"/>
      <c r="J190" s="133">
        <f>ROUND(I190*H190,2)</f>
        <v>0</v>
      </c>
      <c r="K190" s="129" t="s">
        <v>132</v>
      </c>
      <c r="L190" s="32"/>
      <c r="M190" s="134" t="s">
        <v>19</v>
      </c>
      <c r="N190" s="135" t="s">
        <v>43</v>
      </c>
      <c r="P190" s="136">
        <f>O190*H190</f>
        <v>0</v>
      </c>
      <c r="Q190" s="136">
        <v>0</v>
      </c>
      <c r="R190" s="136">
        <f>Q190*H190</f>
        <v>0</v>
      </c>
      <c r="S190" s="136">
        <v>0</v>
      </c>
      <c r="T190" s="137">
        <f>S190*H190</f>
        <v>0</v>
      </c>
      <c r="AR190" s="138" t="s">
        <v>133</v>
      </c>
      <c r="AT190" s="138" t="s">
        <v>128</v>
      </c>
      <c r="AU190" s="138" t="s">
        <v>82</v>
      </c>
      <c r="AY190" s="17" t="s">
        <v>126</v>
      </c>
      <c r="BE190" s="139">
        <f>IF(N190="základní",J190,0)</f>
        <v>0</v>
      </c>
      <c r="BF190" s="139">
        <f>IF(N190="snížená",J190,0)</f>
        <v>0</v>
      </c>
      <c r="BG190" s="139">
        <f>IF(N190="zákl. přenesená",J190,0)</f>
        <v>0</v>
      </c>
      <c r="BH190" s="139">
        <f>IF(N190="sníž. přenesená",J190,0)</f>
        <v>0</v>
      </c>
      <c r="BI190" s="139">
        <f>IF(N190="nulová",J190,0)</f>
        <v>0</v>
      </c>
      <c r="BJ190" s="17" t="s">
        <v>80</v>
      </c>
      <c r="BK190" s="139">
        <f>ROUND(I190*H190,2)</f>
        <v>0</v>
      </c>
      <c r="BL190" s="17" t="s">
        <v>133</v>
      </c>
      <c r="BM190" s="138" t="s">
        <v>638</v>
      </c>
    </row>
    <row r="191" spans="2:65" s="1" customFormat="1" ht="11.25">
      <c r="B191" s="32"/>
      <c r="D191" s="140" t="s">
        <v>135</v>
      </c>
      <c r="F191" s="141" t="s">
        <v>639</v>
      </c>
      <c r="I191" s="142"/>
      <c r="L191" s="32"/>
      <c r="M191" s="143"/>
      <c r="T191" s="53"/>
      <c r="AT191" s="17" t="s">
        <v>135</v>
      </c>
      <c r="AU191" s="17" t="s">
        <v>82</v>
      </c>
    </row>
    <row r="192" spans="2:65" s="13" customFormat="1" ht="11.25">
      <c r="B192" s="152"/>
      <c r="D192" s="145" t="s">
        <v>152</v>
      </c>
      <c r="E192" s="153" t="s">
        <v>19</v>
      </c>
      <c r="F192" s="154" t="s">
        <v>630</v>
      </c>
      <c r="H192" s="153" t="s">
        <v>19</v>
      </c>
      <c r="I192" s="155"/>
      <c r="L192" s="152"/>
      <c r="M192" s="156"/>
      <c r="T192" s="157"/>
      <c r="AT192" s="153" t="s">
        <v>152</v>
      </c>
      <c r="AU192" s="153" t="s">
        <v>82</v>
      </c>
      <c r="AV192" s="13" t="s">
        <v>80</v>
      </c>
      <c r="AW192" s="13" t="s">
        <v>33</v>
      </c>
      <c r="AX192" s="13" t="s">
        <v>72</v>
      </c>
      <c r="AY192" s="153" t="s">
        <v>126</v>
      </c>
    </row>
    <row r="193" spans="2:65" s="12" customFormat="1" ht="11.25">
      <c r="B193" s="144"/>
      <c r="D193" s="145" t="s">
        <v>152</v>
      </c>
      <c r="E193" s="146" t="s">
        <v>19</v>
      </c>
      <c r="F193" s="147" t="s">
        <v>631</v>
      </c>
      <c r="H193" s="148">
        <v>131</v>
      </c>
      <c r="I193" s="149"/>
      <c r="L193" s="144"/>
      <c r="M193" s="150"/>
      <c r="T193" s="151"/>
      <c r="AT193" s="146" t="s">
        <v>152</v>
      </c>
      <c r="AU193" s="146" t="s">
        <v>82</v>
      </c>
      <c r="AV193" s="12" t="s">
        <v>82</v>
      </c>
      <c r="AW193" s="12" t="s">
        <v>33</v>
      </c>
      <c r="AX193" s="12" t="s">
        <v>72</v>
      </c>
      <c r="AY193" s="146" t="s">
        <v>126</v>
      </c>
    </row>
    <row r="194" spans="2:65" s="13" customFormat="1" ht="11.25">
      <c r="B194" s="152"/>
      <c r="D194" s="145" t="s">
        <v>152</v>
      </c>
      <c r="E194" s="153" t="s">
        <v>19</v>
      </c>
      <c r="F194" s="154" t="s">
        <v>632</v>
      </c>
      <c r="H194" s="153" t="s">
        <v>19</v>
      </c>
      <c r="I194" s="155"/>
      <c r="L194" s="152"/>
      <c r="M194" s="156"/>
      <c r="T194" s="157"/>
      <c r="AT194" s="153" t="s">
        <v>152</v>
      </c>
      <c r="AU194" s="153" t="s">
        <v>82</v>
      </c>
      <c r="AV194" s="13" t="s">
        <v>80</v>
      </c>
      <c r="AW194" s="13" t="s">
        <v>33</v>
      </c>
      <c r="AX194" s="13" t="s">
        <v>72</v>
      </c>
      <c r="AY194" s="153" t="s">
        <v>126</v>
      </c>
    </row>
    <row r="195" spans="2:65" s="12" customFormat="1" ht="11.25">
      <c r="B195" s="144"/>
      <c r="D195" s="145" t="s">
        <v>152</v>
      </c>
      <c r="E195" s="146" t="s">
        <v>19</v>
      </c>
      <c r="F195" s="147" t="s">
        <v>633</v>
      </c>
      <c r="H195" s="148">
        <v>2.4</v>
      </c>
      <c r="I195" s="149"/>
      <c r="L195" s="144"/>
      <c r="M195" s="150"/>
      <c r="T195" s="151"/>
      <c r="AT195" s="146" t="s">
        <v>152</v>
      </c>
      <c r="AU195" s="146" t="s">
        <v>82</v>
      </c>
      <c r="AV195" s="12" t="s">
        <v>82</v>
      </c>
      <c r="AW195" s="12" t="s">
        <v>33</v>
      </c>
      <c r="AX195" s="12" t="s">
        <v>72</v>
      </c>
      <c r="AY195" s="146" t="s">
        <v>126</v>
      </c>
    </row>
    <row r="196" spans="2:65" s="13" customFormat="1" ht="11.25">
      <c r="B196" s="152"/>
      <c r="D196" s="145" t="s">
        <v>152</v>
      </c>
      <c r="E196" s="153" t="s">
        <v>19</v>
      </c>
      <c r="F196" s="154" t="s">
        <v>634</v>
      </c>
      <c r="H196" s="153" t="s">
        <v>19</v>
      </c>
      <c r="I196" s="155"/>
      <c r="L196" s="152"/>
      <c r="M196" s="156"/>
      <c r="T196" s="157"/>
      <c r="AT196" s="153" t="s">
        <v>152</v>
      </c>
      <c r="AU196" s="153" t="s">
        <v>82</v>
      </c>
      <c r="AV196" s="13" t="s">
        <v>80</v>
      </c>
      <c r="AW196" s="13" t="s">
        <v>33</v>
      </c>
      <c r="AX196" s="13" t="s">
        <v>72</v>
      </c>
      <c r="AY196" s="153" t="s">
        <v>126</v>
      </c>
    </row>
    <row r="197" spans="2:65" s="12" customFormat="1" ht="11.25">
      <c r="B197" s="144"/>
      <c r="D197" s="145" t="s">
        <v>152</v>
      </c>
      <c r="E197" s="146" t="s">
        <v>19</v>
      </c>
      <c r="F197" s="147" t="s">
        <v>635</v>
      </c>
      <c r="H197" s="148">
        <v>12.07</v>
      </c>
      <c r="I197" s="149"/>
      <c r="L197" s="144"/>
      <c r="M197" s="150"/>
      <c r="T197" s="151"/>
      <c r="AT197" s="146" t="s">
        <v>152</v>
      </c>
      <c r="AU197" s="146" t="s">
        <v>82</v>
      </c>
      <c r="AV197" s="12" t="s">
        <v>82</v>
      </c>
      <c r="AW197" s="12" t="s">
        <v>33</v>
      </c>
      <c r="AX197" s="12" t="s">
        <v>72</v>
      </c>
      <c r="AY197" s="146" t="s">
        <v>126</v>
      </c>
    </row>
    <row r="198" spans="2:65" s="14" customFormat="1" ht="11.25">
      <c r="B198" s="158"/>
      <c r="D198" s="145" t="s">
        <v>152</v>
      </c>
      <c r="E198" s="159" t="s">
        <v>19</v>
      </c>
      <c r="F198" s="160" t="s">
        <v>167</v>
      </c>
      <c r="H198" s="161">
        <v>145.47</v>
      </c>
      <c r="I198" s="162"/>
      <c r="L198" s="158"/>
      <c r="M198" s="163"/>
      <c r="T198" s="164"/>
      <c r="AT198" s="159" t="s">
        <v>152</v>
      </c>
      <c r="AU198" s="159" t="s">
        <v>82</v>
      </c>
      <c r="AV198" s="14" t="s">
        <v>133</v>
      </c>
      <c r="AW198" s="14" t="s">
        <v>33</v>
      </c>
      <c r="AX198" s="14" t="s">
        <v>80</v>
      </c>
      <c r="AY198" s="159" t="s">
        <v>126</v>
      </c>
    </row>
    <row r="199" spans="2:65" s="1" customFormat="1" ht="16.5" customHeight="1">
      <c r="B199" s="32"/>
      <c r="C199" s="127" t="s">
        <v>256</v>
      </c>
      <c r="D199" s="127" t="s">
        <v>128</v>
      </c>
      <c r="E199" s="128" t="s">
        <v>640</v>
      </c>
      <c r="F199" s="129" t="s">
        <v>641</v>
      </c>
      <c r="G199" s="130" t="s">
        <v>144</v>
      </c>
      <c r="H199" s="131">
        <v>145.47</v>
      </c>
      <c r="I199" s="132"/>
      <c r="J199" s="133">
        <f>ROUND(I199*H199,2)</f>
        <v>0</v>
      </c>
      <c r="K199" s="129" t="s">
        <v>132</v>
      </c>
      <c r="L199" s="32"/>
      <c r="M199" s="134" t="s">
        <v>19</v>
      </c>
      <c r="N199" s="135" t="s">
        <v>43</v>
      </c>
      <c r="P199" s="136">
        <f>O199*H199</f>
        <v>0</v>
      </c>
      <c r="Q199" s="136">
        <v>2.5000000000000001E-3</v>
      </c>
      <c r="R199" s="136">
        <f>Q199*H199</f>
        <v>0.36367500000000003</v>
      </c>
      <c r="S199" s="136">
        <v>0</v>
      </c>
      <c r="T199" s="137">
        <f>S199*H199</f>
        <v>0</v>
      </c>
      <c r="AR199" s="138" t="s">
        <v>133</v>
      </c>
      <c r="AT199" s="138" t="s">
        <v>128</v>
      </c>
      <c r="AU199" s="138" t="s">
        <v>82</v>
      </c>
      <c r="AY199" s="17" t="s">
        <v>126</v>
      </c>
      <c r="BE199" s="139">
        <f>IF(N199="základní",J199,0)</f>
        <v>0</v>
      </c>
      <c r="BF199" s="139">
        <f>IF(N199="snížená",J199,0)</f>
        <v>0</v>
      </c>
      <c r="BG199" s="139">
        <f>IF(N199="zákl. přenesená",J199,0)</f>
        <v>0</v>
      </c>
      <c r="BH199" s="139">
        <f>IF(N199="sníž. přenesená",J199,0)</f>
        <v>0</v>
      </c>
      <c r="BI199" s="139">
        <f>IF(N199="nulová",J199,0)</f>
        <v>0</v>
      </c>
      <c r="BJ199" s="17" t="s">
        <v>80</v>
      </c>
      <c r="BK199" s="139">
        <f>ROUND(I199*H199,2)</f>
        <v>0</v>
      </c>
      <c r="BL199" s="17" t="s">
        <v>133</v>
      </c>
      <c r="BM199" s="138" t="s">
        <v>642</v>
      </c>
    </row>
    <row r="200" spans="2:65" s="1" customFormat="1" ht="11.25">
      <c r="B200" s="32"/>
      <c r="D200" s="140" t="s">
        <v>135</v>
      </c>
      <c r="F200" s="141" t="s">
        <v>643</v>
      </c>
      <c r="I200" s="142"/>
      <c r="L200" s="32"/>
      <c r="M200" s="143"/>
      <c r="T200" s="53"/>
      <c r="AT200" s="17" t="s">
        <v>135</v>
      </c>
      <c r="AU200" s="17" t="s">
        <v>82</v>
      </c>
    </row>
    <row r="201" spans="2:65" s="13" customFormat="1" ht="11.25">
      <c r="B201" s="152"/>
      <c r="D201" s="145" t="s">
        <v>152</v>
      </c>
      <c r="E201" s="153" t="s">
        <v>19</v>
      </c>
      <c r="F201" s="154" t="s">
        <v>630</v>
      </c>
      <c r="H201" s="153" t="s">
        <v>19</v>
      </c>
      <c r="I201" s="155"/>
      <c r="L201" s="152"/>
      <c r="M201" s="156"/>
      <c r="T201" s="157"/>
      <c r="AT201" s="153" t="s">
        <v>152</v>
      </c>
      <c r="AU201" s="153" t="s">
        <v>82</v>
      </c>
      <c r="AV201" s="13" t="s">
        <v>80</v>
      </c>
      <c r="AW201" s="13" t="s">
        <v>33</v>
      </c>
      <c r="AX201" s="13" t="s">
        <v>72</v>
      </c>
      <c r="AY201" s="153" t="s">
        <v>126</v>
      </c>
    </row>
    <row r="202" spans="2:65" s="12" customFormat="1" ht="11.25">
      <c r="B202" s="144"/>
      <c r="D202" s="145" t="s">
        <v>152</v>
      </c>
      <c r="E202" s="146" t="s">
        <v>19</v>
      </c>
      <c r="F202" s="147" t="s">
        <v>631</v>
      </c>
      <c r="H202" s="148">
        <v>131</v>
      </c>
      <c r="I202" s="149"/>
      <c r="L202" s="144"/>
      <c r="M202" s="150"/>
      <c r="T202" s="151"/>
      <c r="AT202" s="146" t="s">
        <v>152</v>
      </c>
      <c r="AU202" s="146" t="s">
        <v>82</v>
      </c>
      <c r="AV202" s="12" t="s">
        <v>82</v>
      </c>
      <c r="AW202" s="12" t="s">
        <v>33</v>
      </c>
      <c r="AX202" s="12" t="s">
        <v>72</v>
      </c>
      <c r="AY202" s="146" t="s">
        <v>126</v>
      </c>
    </row>
    <row r="203" spans="2:65" s="13" customFormat="1" ht="11.25">
      <c r="B203" s="152"/>
      <c r="D203" s="145" t="s">
        <v>152</v>
      </c>
      <c r="E203" s="153" t="s">
        <v>19</v>
      </c>
      <c r="F203" s="154" t="s">
        <v>632</v>
      </c>
      <c r="H203" s="153" t="s">
        <v>19</v>
      </c>
      <c r="I203" s="155"/>
      <c r="L203" s="152"/>
      <c r="M203" s="156"/>
      <c r="T203" s="157"/>
      <c r="AT203" s="153" t="s">
        <v>152</v>
      </c>
      <c r="AU203" s="153" t="s">
        <v>82</v>
      </c>
      <c r="AV203" s="13" t="s">
        <v>80</v>
      </c>
      <c r="AW203" s="13" t="s">
        <v>33</v>
      </c>
      <c r="AX203" s="13" t="s">
        <v>72</v>
      </c>
      <c r="AY203" s="153" t="s">
        <v>126</v>
      </c>
    </row>
    <row r="204" spans="2:65" s="12" customFormat="1" ht="11.25">
      <c r="B204" s="144"/>
      <c r="D204" s="145" t="s">
        <v>152</v>
      </c>
      <c r="E204" s="146" t="s">
        <v>19</v>
      </c>
      <c r="F204" s="147" t="s">
        <v>633</v>
      </c>
      <c r="H204" s="148">
        <v>2.4</v>
      </c>
      <c r="I204" s="149"/>
      <c r="L204" s="144"/>
      <c r="M204" s="150"/>
      <c r="T204" s="151"/>
      <c r="AT204" s="146" t="s">
        <v>152</v>
      </c>
      <c r="AU204" s="146" t="s">
        <v>82</v>
      </c>
      <c r="AV204" s="12" t="s">
        <v>82</v>
      </c>
      <c r="AW204" s="12" t="s">
        <v>33</v>
      </c>
      <c r="AX204" s="12" t="s">
        <v>72</v>
      </c>
      <c r="AY204" s="146" t="s">
        <v>126</v>
      </c>
    </row>
    <row r="205" spans="2:65" s="13" customFormat="1" ht="11.25">
      <c r="B205" s="152"/>
      <c r="D205" s="145" t="s">
        <v>152</v>
      </c>
      <c r="E205" s="153" t="s">
        <v>19</v>
      </c>
      <c r="F205" s="154" t="s">
        <v>634</v>
      </c>
      <c r="H205" s="153" t="s">
        <v>19</v>
      </c>
      <c r="I205" s="155"/>
      <c r="L205" s="152"/>
      <c r="M205" s="156"/>
      <c r="T205" s="157"/>
      <c r="AT205" s="153" t="s">
        <v>152</v>
      </c>
      <c r="AU205" s="153" t="s">
        <v>82</v>
      </c>
      <c r="AV205" s="13" t="s">
        <v>80</v>
      </c>
      <c r="AW205" s="13" t="s">
        <v>33</v>
      </c>
      <c r="AX205" s="13" t="s">
        <v>72</v>
      </c>
      <c r="AY205" s="153" t="s">
        <v>126</v>
      </c>
    </row>
    <row r="206" spans="2:65" s="12" customFormat="1" ht="11.25">
      <c r="B206" s="144"/>
      <c r="D206" s="145" t="s">
        <v>152</v>
      </c>
      <c r="E206" s="146" t="s">
        <v>19</v>
      </c>
      <c r="F206" s="147" t="s">
        <v>635</v>
      </c>
      <c r="H206" s="148">
        <v>12.07</v>
      </c>
      <c r="I206" s="149"/>
      <c r="L206" s="144"/>
      <c r="M206" s="150"/>
      <c r="T206" s="151"/>
      <c r="AT206" s="146" t="s">
        <v>152</v>
      </c>
      <c r="AU206" s="146" t="s">
        <v>82</v>
      </c>
      <c r="AV206" s="12" t="s">
        <v>82</v>
      </c>
      <c r="AW206" s="12" t="s">
        <v>33</v>
      </c>
      <c r="AX206" s="12" t="s">
        <v>72</v>
      </c>
      <c r="AY206" s="146" t="s">
        <v>126</v>
      </c>
    </row>
    <row r="207" spans="2:65" s="14" customFormat="1" ht="11.25">
      <c r="B207" s="158"/>
      <c r="D207" s="145" t="s">
        <v>152</v>
      </c>
      <c r="E207" s="159" t="s">
        <v>19</v>
      </c>
      <c r="F207" s="160" t="s">
        <v>167</v>
      </c>
      <c r="H207" s="161">
        <v>145.47</v>
      </c>
      <c r="I207" s="162"/>
      <c r="L207" s="158"/>
      <c r="M207" s="163"/>
      <c r="T207" s="164"/>
      <c r="AT207" s="159" t="s">
        <v>152</v>
      </c>
      <c r="AU207" s="159" t="s">
        <v>82</v>
      </c>
      <c r="AV207" s="14" t="s">
        <v>133</v>
      </c>
      <c r="AW207" s="14" t="s">
        <v>33</v>
      </c>
      <c r="AX207" s="14" t="s">
        <v>80</v>
      </c>
      <c r="AY207" s="159" t="s">
        <v>126</v>
      </c>
    </row>
    <row r="208" spans="2:65" s="1" customFormat="1" ht="24.2" customHeight="1">
      <c r="B208" s="32"/>
      <c r="C208" s="127" t="s">
        <v>7</v>
      </c>
      <c r="D208" s="127" t="s">
        <v>128</v>
      </c>
      <c r="E208" s="128" t="s">
        <v>644</v>
      </c>
      <c r="F208" s="129" t="s">
        <v>645</v>
      </c>
      <c r="G208" s="130" t="s">
        <v>229</v>
      </c>
      <c r="H208" s="131">
        <v>6.423</v>
      </c>
      <c r="I208" s="132"/>
      <c r="J208" s="133">
        <f>ROUND(I208*H208,2)</f>
        <v>0</v>
      </c>
      <c r="K208" s="129" t="s">
        <v>132</v>
      </c>
      <c r="L208" s="32"/>
      <c r="M208" s="134" t="s">
        <v>19</v>
      </c>
      <c r="N208" s="135" t="s">
        <v>43</v>
      </c>
      <c r="P208" s="136">
        <f>O208*H208</f>
        <v>0</v>
      </c>
      <c r="Q208" s="136">
        <v>1.04922</v>
      </c>
      <c r="R208" s="136">
        <f>Q208*H208</f>
        <v>6.7391400600000004</v>
      </c>
      <c r="S208" s="136">
        <v>0</v>
      </c>
      <c r="T208" s="137">
        <f>S208*H208</f>
        <v>0</v>
      </c>
      <c r="AR208" s="138" t="s">
        <v>133</v>
      </c>
      <c r="AT208" s="138" t="s">
        <v>128</v>
      </c>
      <c r="AU208" s="138" t="s">
        <v>82</v>
      </c>
      <c r="AY208" s="17" t="s">
        <v>126</v>
      </c>
      <c r="BE208" s="139">
        <f>IF(N208="základní",J208,0)</f>
        <v>0</v>
      </c>
      <c r="BF208" s="139">
        <f>IF(N208="snížená",J208,0)</f>
        <v>0</v>
      </c>
      <c r="BG208" s="139">
        <f>IF(N208="zákl. přenesená",J208,0)</f>
        <v>0</v>
      </c>
      <c r="BH208" s="139">
        <f>IF(N208="sníž. přenesená",J208,0)</f>
        <v>0</v>
      </c>
      <c r="BI208" s="139">
        <f>IF(N208="nulová",J208,0)</f>
        <v>0</v>
      </c>
      <c r="BJ208" s="17" t="s">
        <v>80</v>
      </c>
      <c r="BK208" s="139">
        <f>ROUND(I208*H208,2)</f>
        <v>0</v>
      </c>
      <c r="BL208" s="17" t="s">
        <v>133</v>
      </c>
      <c r="BM208" s="138" t="s">
        <v>646</v>
      </c>
    </row>
    <row r="209" spans="2:65" s="1" customFormat="1" ht="11.25">
      <c r="B209" s="32"/>
      <c r="D209" s="140" t="s">
        <v>135</v>
      </c>
      <c r="F209" s="141" t="s">
        <v>647</v>
      </c>
      <c r="I209" s="142"/>
      <c r="L209" s="32"/>
      <c r="M209" s="143"/>
      <c r="T209" s="53"/>
      <c r="AT209" s="17" t="s">
        <v>135</v>
      </c>
      <c r="AU209" s="17" t="s">
        <v>82</v>
      </c>
    </row>
    <row r="210" spans="2:65" s="12" customFormat="1" ht="11.25">
      <c r="B210" s="144"/>
      <c r="D210" s="145" t="s">
        <v>152</v>
      </c>
      <c r="E210" s="146" t="s">
        <v>19</v>
      </c>
      <c r="F210" s="147" t="s">
        <v>648</v>
      </c>
      <c r="H210" s="148">
        <v>6.423</v>
      </c>
      <c r="I210" s="149"/>
      <c r="L210" s="144"/>
      <c r="M210" s="150"/>
      <c r="T210" s="151"/>
      <c r="AT210" s="146" t="s">
        <v>152</v>
      </c>
      <c r="AU210" s="146" t="s">
        <v>82</v>
      </c>
      <c r="AV210" s="12" t="s">
        <v>82</v>
      </c>
      <c r="AW210" s="12" t="s">
        <v>33</v>
      </c>
      <c r="AX210" s="12" t="s">
        <v>80</v>
      </c>
      <c r="AY210" s="146" t="s">
        <v>126</v>
      </c>
    </row>
    <row r="211" spans="2:65" s="1" customFormat="1" ht="16.5" customHeight="1">
      <c r="B211" s="32"/>
      <c r="C211" s="127" t="s">
        <v>264</v>
      </c>
      <c r="D211" s="127" t="s">
        <v>128</v>
      </c>
      <c r="E211" s="128" t="s">
        <v>649</v>
      </c>
      <c r="F211" s="129" t="s">
        <v>650</v>
      </c>
      <c r="G211" s="130" t="s">
        <v>144</v>
      </c>
      <c r="H211" s="131">
        <v>28.6</v>
      </c>
      <c r="I211" s="132"/>
      <c r="J211" s="133">
        <f t="shared" ref="J211:J216" si="0">ROUND(I211*H211,2)</f>
        <v>0</v>
      </c>
      <c r="K211" s="129" t="s">
        <v>19</v>
      </c>
      <c r="L211" s="32"/>
      <c r="M211" s="134" t="s">
        <v>19</v>
      </c>
      <c r="N211" s="135" t="s">
        <v>43</v>
      </c>
      <c r="P211" s="136">
        <f t="shared" ref="P211:P216" si="1">O211*H211</f>
        <v>0</v>
      </c>
      <c r="Q211" s="136">
        <v>0</v>
      </c>
      <c r="R211" s="136">
        <f t="shared" ref="R211:R216" si="2">Q211*H211</f>
        <v>0</v>
      </c>
      <c r="S211" s="136">
        <v>0</v>
      </c>
      <c r="T211" s="137">
        <f t="shared" ref="T211:T216" si="3">S211*H211</f>
        <v>0</v>
      </c>
      <c r="AR211" s="138" t="s">
        <v>133</v>
      </c>
      <c r="AT211" s="138" t="s">
        <v>128</v>
      </c>
      <c r="AU211" s="138" t="s">
        <v>82</v>
      </c>
      <c r="AY211" s="17" t="s">
        <v>126</v>
      </c>
      <c r="BE211" s="139">
        <f t="shared" ref="BE211:BE216" si="4">IF(N211="základní",J211,0)</f>
        <v>0</v>
      </c>
      <c r="BF211" s="139">
        <f t="shared" ref="BF211:BF216" si="5">IF(N211="snížená",J211,0)</f>
        <v>0</v>
      </c>
      <c r="BG211" s="139">
        <f t="shared" ref="BG211:BG216" si="6">IF(N211="zákl. přenesená",J211,0)</f>
        <v>0</v>
      </c>
      <c r="BH211" s="139">
        <f t="shared" ref="BH211:BH216" si="7">IF(N211="sníž. přenesená",J211,0)</f>
        <v>0</v>
      </c>
      <c r="BI211" s="139">
        <f t="shared" ref="BI211:BI216" si="8">IF(N211="nulová",J211,0)</f>
        <v>0</v>
      </c>
      <c r="BJ211" s="17" t="s">
        <v>80</v>
      </c>
      <c r="BK211" s="139">
        <f t="shared" ref="BK211:BK216" si="9">ROUND(I211*H211,2)</f>
        <v>0</v>
      </c>
      <c r="BL211" s="17" t="s">
        <v>133</v>
      </c>
      <c r="BM211" s="138" t="s">
        <v>651</v>
      </c>
    </row>
    <row r="212" spans="2:65" s="1" customFormat="1" ht="16.5" customHeight="1">
      <c r="B212" s="32"/>
      <c r="C212" s="127" t="s">
        <v>270</v>
      </c>
      <c r="D212" s="127" t="s">
        <v>128</v>
      </c>
      <c r="E212" s="128" t="s">
        <v>652</v>
      </c>
      <c r="F212" s="129" t="s">
        <v>653</v>
      </c>
      <c r="G212" s="130" t="s">
        <v>320</v>
      </c>
      <c r="H212" s="131">
        <v>1</v>
      </c>
      <c r="I212" s="132"/>
      <c r="J212" s="133">
        <f t="shared" si="0"/>
        <v>0</v>
      </c>
      <c r="K212" s="129" t="s">
        <v>19</v>
      </c>
      <c r="L212" s="32"/>
      <c r="M212" s="134" t="s">
        <v>19</v>
      </c>
      <c r="N212" s="135" t="s">
        <v>43</v>
      </c>
      <c r="P212" s="136">
        <f t="shared" si="1"/>
        <v>0</v>
      </c>
      <c r="Q212" s="136">
        <v>0</v>
      </c>
      <c r="R212" s="136">
        <f t="shared" si="2"/>
        <v>0</v>
      </c>
      <c r="S212" s="136">
        <v>0</v>
      </c>
      <c r="T212" s="137">
        <f t="shared" si="3"/>
        <v>0</v>
      </c>
      <c r="AR212" s="138" t="s">
        <v>133</v>
      </c>
      <c r="AT212" s="138" t="s">
        <v>128</v>
      </c>
      <c r="AU212" s="138" t="s">
        <v>82</v>
      </c>
      <c r="AY212" s="17" t="s">
        <v>126</v>
      </c>
      <c r="BE212" s="139">
        <f t="shared" si="4"/>
        <v>0</v>
      </c>
      <c r="BF212" s="139">
        <f t="shared" si="5"/>
        <v>0</v>
      </c>
      <c r="BG212" s="139">
        <f t="shared" si="6"/>
        <v>0</v>
      </c>
      <c r="BH212" s="139">
        <f t="shared" si="7"/>
        <v>0</v>
      </c>
      <c r="BI212" s="139">
        <f t="shared" si="8"/>
        <v>0</v>
      </c>
      <c r="BJ212" s="17" t="s">
        <v>80</v>
      </c>
      <c r="BK212" s="139">
        <f t="shared" si="9"/>
        <v>0</v>
      </c>
      <c r="BL212" s="17" t="s">
        <v>133</v>
      </c>
      <c r="BM212" s="138" t="s">
        <v>654</v>
      </c>
    </row>
    <row r="213" spans="2:65" s="1" customFormat="1" ht="16.5" customHeight="1">
      <c r="B213" s="32"/>
      <c r="C213" s="127" t="s">
        <v>277</v>
      </c>
      <c r="D213" s="127" t="s">
        <v>128</v>
      </c>
      <c r="E213" s="128" t="s">
        <v>327</v>
      </c>
      <c r="F213" s="129" t="s">
        <v>328</v>
      </c>
      <c r="G213" s="130" t="s">
        <v>329</v>
      </c>
      <c r="H213" s="131">
        <v>10</v>
      </c>
      <c r="I213" s="132"/>
      <c r="J213" s="133">
        <f t="shared" si="0"/>
        <v>0</v>
      </c>
      <c r="K213" s="129" t="s">
        <v>19</v>
      </c>
      <c r="L213" s="32"/>
      <c r="M213" s="134" t="s">
        <v>19</v>
      </c>
      <c r="N213" s="135" t="s">
        <v>43</v>
      </c>
      <c r="P213" s="136">
        <f t="shared" si="1"/>
        <v>0</v>
      </c>
      <c r="Q213" s="136">
        <v>0</v>
      </c>
      <c r="R213" s="136">
        <f t="shared" si="2"/>
        <v>0</v>
      </c>
      <c r="S213" s="136">
        <v>0</v>
      </c>
      <c r="T213" s="137">
        <f t="shared" si="3"/>
        <v>0</v>
      </c>
      <c r="AR213" s="138" t="s">
        <v>225</v>
      </c>
      <c r="AT213" s="138" t="s">
        <v>128</v>
      </c>
      <c r="AU213" s="138" t="s">
        <v>82</v>
      </c>
      <c r="AY213" s="17" t="s">
        <v>126</v>
      </c>
      <c r="BE213" s="139">
        <f t="shared" si="4"/>
        <v>0</v>
      </c>
      <c r="BF213" s="139">
        <f t="shared" si="5"/>
        <v>0</v>
      </c>
      <c r="BG213" s="139">
        <f t="shared" si="6"/>
        <v>0</v>
      </c>
      <c r="BH213" s="139">
        <f t="shared" si="7"/>
        <v>0</v>
      </c>
      <c r="BI213" s="139">
        <f t="shared" si="8"/>
        <v>0</v>
      </c>
      <c r="BJ213" s="17" t="s">
        <v>80</v>
      </c>
      <c r="BK213" s="139">
        <f t="shared" si="9"/>
        <v>0</v>
      </c>
      <c r="BL213" s="17" t="s">
        <v>225</v>
      </c>
      <c r="BM213" s="138" t="s">
        <v>330</v>
      </c>
    </row>
    <row r="214" spans="2:65" s="1" customFormat="1" ht="16.5" customHeight="1">
      <c r="B214" s="32"/>
      <c r="C214" s="127" t="s">
        <v>282</v>
      </c>
      <c r="D214" s="127" t="s">
        <v>128</v>
      </c>
      <c r="E214" s="128" t="s">
        <v>332</v>
      </c>
      <c r="F214" s="129" t="s">
        <v>333</v>
      </c>
      <c r="G214" s="130" t="s">
        <v>131</v>
      </c>
      <c r="H214" s="131">
        <v>13</v>
      </c>
      <c r="I214" s="132"/>
      <c r="J214" s="133">
        <f t="shared" si="0"/>
        <v>0</v>
      </c>
      <c r="K214" s="129" t="s">
        <v>19</v>
      </c>
      <c r="L214" s="32"/>
      <c r="M214" s="134" t="s">
        <v>19</v>
      </c>
      <c r="N214" s="135" t="s">
        <v>43</v>
      </c>
      <c r="P214" s="136">
        <f t="shared" si="1"/>
        <v>0</v>
      </c>
      <c r="Q214" s="136">
        <v>1E-3</v>
      </c>
      <c r="R214" s="136">
        <f t="shared" si="2"/>
        <v>1.3000000000000001E-2</v>
      </c>
      <c r="S214" s="136">
        <v>0</v>
      </c>
      <c r="T214" s="137">
        <f t="shared" si="3"/>
        <v>0</v>
      </c>
      <c r="AR214" s="138" t="s">
        <v>133</v>
      </c>
      <c r="AT214" s="138" t="s">
        <v>128</v>
      </c>
      <c r="AU214" s="138" t="s">
        <v>82</v>
      </c>
      <c r="AY214" s="17" t="s">
        <v>126</v>
      </c>
      <c r="BE214" s="139">
        <f t="shared" si="4"/>
        <v>0</v>
      </c>
      <c r="BF214" s="139">
        <f t="shared" si="5"/>
        <v>0</v>
      </c>
      <c r="BG214" s="139">
        <f t="shared" si="6"/>
        <v>0</v>
      </c>
      <c r="BH214" s="139">
        <f t="shared" si="7"/>
        <v>0</v>
      </c>
      <c r="BI214" s="139">
        <f t="shared" si="8"/>
        <v>0</v>
      </c>
      <c r="BJ214" s="17" t="s">
        <v>80</v>
      </c>
      <c r="BK214" s="139">
        <f t="shared" si="9"/>
        <v>0</v>
      </c>
      <c r="BL214" s="17" t="s">
        <v>133</v>
      </c>
      <c r="BM214" s="138" t="s">
        <v>334</v>
      </c>
    </row>
    <row r="215" spans="2:65" s="1" customFormat="1" ht="21.75" customHeight="1">
      <c r="B215" s="32"/>
      <c r="C215" s="165" t="s">
        <v>286</v>
      </c>
      <c r="D215" s="165" t="s">
        <v>226</v>
      </c>
      <c r="E215" s="166" t="s">
        <v>655</v>
      </c>
      <c r="F215" s="167" t="s">
        <v>656</v>
      </c>
      <c r="G215" s="168" t="s">
        <v>320</v>
      </c>
      <c r="H215" s="169">
        <v>13</v>
      </c>
      <c r="I215" s="170"/>
      <c r="J215" s="171">
        <f t="shared" si="0"/>
        <v>0</v>
      </c>
      <c r="K215" s="167" t="s">
        <v>19</v>
      </c>
      <c r="L215" s="172"/>
      <c r="M215" s="173" t="s">
        <v>19</v>
      </c>
      <c r="N215" s="174" t="s">
        <v>43</v>
      </c>
      <c r="P215" s="136">
        <f t="shared" si="1"/>
        <v>0</v>
      </c>
      <c r="Q215" s="136">
        <v>0</v>
      </c>
      <c r="R215" s="136">
        <f t="shared" si="2"/>
        <v>0</v>
      </c>
      <c r="S215" s="136">
        <v>0</v>
      </c>
      <c r="T215" s="137">
        <f t="shared" si="3"/>
        <v>0</v>
      </c>
      <c r="AR215" s="138" t="s">
        <v>317</v>
      </c>
      <c r="AT215" s="138" t="s">
        <v>226</v>
      </c>
      <c r="AU215" s="138" t="s">
        <v>82</v>
      </c>
      <c r="AY215" s="17" t="s">
        <v>126</v>
      </c>
      <c r="BE215" s="139">
        <f t="shared" si="4"/>
        <v>0</v>
      </c>
      <c r="BF215" s="139">
        <f t="shared" si="5"/>
        <v>0</v>
      </c>
      <c r="BG215" s="139">
        <f t="shared" si="6"/>
        <v>0</v>
      </c>
      <c r="BH215" s="139">
        <f t="shared" si="7"/>
        <v>0</v>
      </c>
      <c r="BI215" s="139">
        <f t="shared" si="8"/>
        <v>0</v>
      </c>
      <c r="BJ215" s="17" t="s">
        <v>80</v>
      </c>
      <c r="BK215" s="139">
        <f t="shared" si="9"/>
        <v>0</v>
      </c>
      <c r="BL215" s="17" t="s">
        <v>225</v>
      </c>
      <c r="BM215" s="138" t="s">
        <v>657</v>
      </c>
    </row>
    <row r="216" spans="2:65" s="1" customFormat="1" ht="16.5" customHeight="1">
      <c r="B216" s="32"/>
      <c r="C216" s="127" t="s">
        <v>291</v>
      </c>
      <c r="D216" s="127" t="s">
        <v>128</v>
      </c>
      <c r="E216" s="128" t="s">
        <v>658</v>
      </c>
      <c r="F216" s="129" t="s">
        <v>659</v>
      </c>
      <c r="G216" s="130" t="s">
        <v>280</v>
      </c>
      <c r="H216" s="131">
        <v>56.106999999999999</v>
      </c>
      <c r="I216" s="132"/>
      <c r="J216" s="133">
        <f t="shared" si="0"/>
        <v>0</v>
      </c>
      <c r="K216" s="129" t="s">
        <v>19</v>
      </c>
      <c r="L216" s="32"/>
      <c r="M216" s="134" t="s">
        <v>19</v>
      </c>
      <c r="N216" s="135" t="s">
        <v>43</v>
      </c>
      <c r="P216" s="136">
        <f t="shared" si="1"/>
        <v>0</v>
      </c>
      <c r="Q216" s="136">
        <v>0</v>
      </c>
      <c r="R216" s="136">
        <f t="shared" si="2"/>
        <v>0</v>
      </c>
      <c r="S216" s="136">
        <v>0</v>
      </c>
      <c r="T216" s="137">
        <f t="shared" si="3"/>
        <v>0</v>
      </c>
      <c r="AR216" s="138" t="s">
        <v>225</v>
      </c>
      <c r="AT216" s="138" t="s">
        <v>128</v>
      </c>
      <c r="AU216" s="138" t="s">
        <v>82</v>
      </c>
      <c r="AY216" s="17" t="s">
        <v>126</v>
      </c>
      <c r="BE216" s="139">
        <f t="shared" si="4"/>
        <v>0</v>
      </c>
      <c r="BF216" s="139">
        <f t="shared" si="5"/>
        <v>0</v>
      </c>
      <c r="BG216" s="139">
        <f t="shared" si="6"/>
        <v>0</v>
      </c>
      <c r="BH216" s="139">
        <f t="shared" si="7"/>
        <v>0</v>
      </c>
      <c r="BI216" s="139">
        <f t="shared" si="8"/>
        <v>0</v>
      </c>
      <c r="BJ216" s="17" t="s">
        <v>80</v>
      </c>
      <c r="BK216" s="139">
        <f t="shared" si="9"/>
        <v>0</v>
      </c>
      <c r="BL216" s="17" t="s">
        <v>225</v>
      </c>
      <c r="BM216" s="138" t="s">
        <v>660</v>
      </c>
    </row>
    <row r="217" spans="2:65" s="12" customFormat="1" ht="11.25">
      <c r="B217" s="144"/>
      <c r="D217" s="145" t="s">
        <v>152</v>
      </c>
      <c r="E217" s="146" t="s">
        <v>19</v>
      </c>
      <c r="F217" s="147" t="s">
        <v>661</v>
      </c>
      <c r="H217" s="148">
        <v>56.106999999999999</v>
      </c>
      <c r="I217" s="149"/>
      <c r="L217" s="144"/>
      <c r="M217" s="150"/>
      <c r="T217" s="151"/>
      <c r="AT217" s="146" t="s">
        <v>152</v>
      </c>
      <c r="AU217" s="146" t="s">
        <v>82</v>
      </c>
      <c r="AV217" s="12" t="s">
        <v>82</v>
      </c>
      <c r="AW217" s="12" t="s">
        <v>33</v>
      </c>
      <c r="AX217" s="12" t="s">
        <v>72</v>
      </c>
      <c r="AY217" s="146" t="s">
        <v>126</v>
      </c>
    </row>
    <row r="218" spans="2:65" s="14" customFormat="1" ht="11.25">
      <c r="B218" s="158"/>
      <c r="D218" s="145" t="s">
        <v>152</v>
      </c>
      <c r="E218" s="159" t="s">
        <v>19</v>
      </c>
      <c r="F218" s="160" t="s">
        <v>167</v>
      </c>
      <c r="H218" s="161">
        <v>56.106999999999999</v>
      </c>
      <c r="I218" s="162"/>
      <c r="L218" s="158"/>
      <c r="M218" s="163"/>
      <c r="T218" s="164"/>
      <c r="AT218" s="159" t="s">
        <v>152</v>
      </c>
      <c r="AU218" s="159" t="s">
        <v>82</v>
      </c>
      <c r="AV218" s="14" t="s">
        <v>133</v>
      </c>
      <c r="AW218" s="14" t="s">
        <v>33</v>
      </c>
      <c r="AX218" s="14" t="s">
        <v>80</v>
      </c>
      <c r="AY218" s="159" t="s">
        <v>126</v>
      </c>
    </row>
    <row r="219" spans="2:65" s="1" customFormat="1" ht="16.5" customHeight="1">
      <c r="B219" s="32"/>
      <c r="C219" s="165" t="s">
        <v>295</v>
      </c>
      <c r="D219" s="165" t="s">
        <v>226</v>
      </c>
      <c r="E219" s="166" t="s">
        <v>662</v>
      </c>
      <c r="F219" s="167" t="s">
        <v>663</v>
      </c>
      <c r="G219" s="168" t="s">
        <v>320</v>
      </c>
      <c r="H219" s="169">
        <v>900</v>
      </c>
      <c r="I219" s="170"/>
      <c r="J219" s="171">
        <f>ROUND(I219*H219,2)</f>
        <v>0</v>
      </c>
      <c r="K219" s="167" t="s">
        <v>19</v>
      </c>
      <c r="L219" s="172"/>
      <c r="M219" s="173" t="s">
        <v>19</v>
      </c>
      <c r="N219" s="174" t="s">
        <v>43</v>
      </c>
      <c r="P219" s="136">
        <f>O219*H219</f>
        <v>0</v>
      </c>
      <c r="Q219" s="136">
        <v>0</v>
      </c>
      <c r="R219" s="136">
        <f>Q219*H219</f>
        <v>0</v>
      </c>
      <c r="S219" s="136">
        <v>0</v>
      </c>
      <c r="T219" s="137">
        <f>S219*H219</f>
        <v>0</v>
      </c>
      <c r="AR219" s="138" t="s">
        <v>317</v>
      </c>
      <c r="AT219" s="138" t="s">
        <v>226</v>
      </c>
      <c r="AU219" s="138" t="s">
        <v>82</v>
      </c>
      <c r="AY219" s="17" t="s">
        <v>126</v>
      </c>
      <c r="BE219" s="139">
        <f>IF(N219="základní",J219,0)</f>
        <v>0</v>
      </c>
      <c r="BF219" s="139">
        <f>IF(N219="snížená",J219,0)</f>
        <v>0</v>
      </c>
      <c r="BG219" s="139">
        <f>IF(N219="zákl. přenesená",J219,0)</f>
        <v>0</v>
      </c>
      <c r="BH219" s="139">
        <f>IF(N219="sníž. přenesená",J219,0)</f>
        <v>0</v>
      </c>
      <c r="BI219" s="139">
        <f>IF(N219="nulová",J219,0)</f>
        <v>0</v>
      </c>
      <c r="BJ219" s="17" t="s">
        <v>80</v>
      </c>
      <c r="BK219" s="139">
        <f>ROUND(I219*H219,2)</f>
        <v>0</v>
      </c>
      <c r="BL219" s="17" t="s">
        <v>225</v>
      </c>
      <c r="BM219" s="138" t="s">
        <v>664</v>
      </c>
    </row>
    <row r="220" spans="2:65" s="1" customFormat="1" ht="16.5" customHeight="1">
      <c r="B220" s="32"/>
      <c r="C220" s="165" t="s">
        <v>299</v>
      </c>
      <c r="D220" s="165" t="s">
        <v>226</v>
      </c>
      <c r="E220" s="166" t="s">
        <v>665</v>
      </c>
      <c r="F220" s="167" t="s">
        <v>666</v>
      </c>
      <c r="G220" s="168" t="s">
        <v>280</v>
      </c>
      <c r="H220" s="169">
        <v>169</v>
      </c>
      <c r="I220" s="170"/>
      <c r="J220" s="171">
        <f>ROUND(I220*H220,2)</f>
        <v>0</v>
      </c>
      <c r="K220" s="167" t="s">
        <v>19</v>
      </c>
      <c r="L220" s="172"/>
      <c r="M220" s="173" t="s">
        <v>19</v>
      </c>
      <c r="N220" s="174" t="s">
        <v>43</v>
      </c>
      <c r="P220" s="136">
        <f>O220*H220</f>
        <v>0</v>
      </c>
      <c r="Q220" s="136">
        <v>0</v>
      </c>
      <c r="R220" s="136">
        <f>Q220*H220</f>
        <v>0</v>
      </c>
      <c r="S220" s="136">
        <v>0</v>
      </c>
      <c r="T220" s="137">
        <f>S220*H220</f>
        <v>0</v>
      </c>
      <c r="AR220" s="138" t="s">
        <v>317</v>
      </c>
      <c r="AT220" s="138" t="s">
        <v>226</v>
      </c>
      <c r="AU220" s="138" t="s">
        <v>82</v>
      </c>
      <c r="AY220" s="17" t="s">
        <v>126</v>
      </c>
      <c r="BE220" s="139">
        <f>IF(N220="základní",J220,0)</f>
        <v>0</v>
      </c>
      <c r="BF220" s="139">
        <f>IF(N220="snížená",J220,0)</f>
        <v>0</v>
      </c>
      <c r="BG220" s="139">
        <f>IF(N220="zákl. přenesená",J220,0)</f>
        <v>0</v>
      </c>
      <c r="BH220" s="139">
        <f>IF(N220="sníž. přenesená",J220,0)</f>
        <v>0</v>
      </c>
      <c r="BI220" s="139">
        <f>IF(N220="nulová",J220,0)</f>
        <v>0</v>
      </c>
      <c r="BJ220" s="17" t="s">
        <v>80</v>
      </c>
      <c r="BK220" s="139">
        <f>ROUND(I220*H220,2)</f>
        <v>0</v>
      </c>
      <c r="BL220" s="17" t="s">
        <v>225</v>
      </c>
      <c r="BM220" s="138" t="s">
        <v>667</v>
      </c>
    </row>
    <row r="221" spans="2:65" s="1" customFormat="1" ht="16.5" customHeight="1">
      <c r="B221" s="32"/>
      <c r="C221" s="165" t="s">
        <v>304</v>
      </c>
      <c r="D221" s="165" t="s">
        <v>226</v>
      </c>
      <c r="E221" s="166" t="s">
        <v>668</v>
      </c>
      <c r="F221" s="167" t="s">
        <v>669</v>
      </c>
      <c r="G221" s="168" t="s">
        <v>144</v>
      </c>
      <c r="H221" s="169">
        <v>225</v>
      </c>
      <c r="I221" s="170"/>
      <c r="J221" s="171">
        <f>ROUND(I221*H221,2)</f>
        <v>0</v>
      </c>
      <c r="K221" s="167" t="s">
        <v>19</v>
      </c>
      <c r="L221" s="172"/>
      <c r="M221" s="173" t="s">
        <v>19</v>
      </c>
      <c r="N221" s="174" t="s">
        <v>43</v>
      </c>
      <c r="P221" s="136">
        <f>O221*H221</f>
        <v>0</v>
      </c>
      <c r="Q221" s="136">
        <v>0</v>
      </c>
      <c r="R221" s="136">
        <f>Q221*H221</f>
        <v>0</v>
      </c>
      <c r="S221" s="136">
        <v>0</v>
      </c>
      <c r="T221" s="137">
        <f>S221*H221</f>
        <v>0</v>
      </c>
      <c r="AR221" s="138" t="s">
        <v>317</v>
      </c>
      <c r="AT221" s="138" t="s">
        <v>226</v>
      </c>
      <c r="AU221" s="138" t="s">
        <v>82</v>
      </c>
      <c r="AY221" s="17" t="s">
        <v>126</v>
      </c>
      <c r="BE221" s="139">
        <f>IF(N221="základní",J221,0)</f>
        <v>0</v>
      </c>
      <c r="BF221" s="139">
        <f>IF(N221="snížená",J221,0)</f>
        <v>0</v>
      </c>
      <c r="BG221" s="139">
        <f>IF(N221="zákl. přenesená",J221,0)</f>
        <v>0</v>
      </c>
      <c r="BH221" s="139">
        <f>IF(N221="sníž. přenesená",J221,0)</f>
        <v>0</v>
      </c>
      <c r="BI221" s="139">
        <f>IF(N221="nulová",J221,0)</f>
        <v>0</v>
      </c>
      <c r="BJ221" s="17" t="s">
        <v>80</v>
      </c>
      <c r="BK221" s="139">
        <f>ROUND(I221*H221,2)</f>
        <v>0</v>
      </c>
      <c r="BL221" s="17" t="s">
        <v>225</v>
      </c>
      <c r="BM221" s="138" t="s">
        <v>670</v>
      </c>
    </row>
    <row r="222" spans="2:65" s="12" customFormat="1" ht="11.25">
      <c r="B222" s="144"/>
      <c r="D222" s="145" t="s">
        <v>152</v>
      </c>
      <c r="E222" s="146" t="s">
        <v>19</v>
      </c>
      <c r="F222" s="147" t="s">
        <v>671</v>
      </c>
      <c r="H222" s="148">
        <v>225</v>
      </c>
      <c r="I222" s="149"/>
      <c r="L222" s="144"/>
      <c r="M222" s="150"/>
      <c r="T222" s="151"/>
      <c r="AT222" s="146" t="s">
        <v>152</v>
      </c>
      <c r="AU222" s="146" t="s">
        <v>82</v>
      </c>
      <c r="AV222" s="12" t="s">
        <v>82</v>
      </c>
      <c r="AW222" s="12" t="s">
        <v>33</v>
      </c>
      <c r="AX222" s="12" t="s">
        <v>72</v>
      </c>
      <c r="AY222" s="146" t="s">
        <v>126</v>
      </c>
    </row>
    <row r="223" spans="2:65" s="14" customFormat="1" ht="11.25">
      <c r="B223" s="158"/>
      <c r="D223" s="145" t="s">
        <v>152</v>
      </c>
      <c r="E223" s="159" t="s">
        <v>19</v>
      </c>
      <c r="F223" s="160" t="s">
        <v>167</v>
      </c>
      <c r="H223" s="161">
        <v>225</v>
      </c>
      <c r="I223" s="162"/>
      <c r="L223" s="158"/>
      <c r="M223" s="163"/>
      <c r="T223" s="164"/>
      <c r="AT223" s="159" t="s">
        <v>152</v>
      </c>
      <c r="AU223" s="159" t="s">
        <v>82</v>
      </c>
      <c r="AV223" s="14" t="s">
        <v>133</v>
      </c>
      <c r="AW223" s="14" t="s">
        <v>33</v>
      </c>
      <c r="AX223" s="14" t="s">
        <v>80</v>
      </c>
      <c r="AY223" s="159" t="s">
        <v>126</v>
      </c>
    </row>
    <row r="224" spans="2:65" s="11" customFormat="1" ht="22.9" customHeight="1">
      <c r="B224" s="115"/>
      <c r="D224" s="116" t="s">
        <v>71</v>
      </c>
      <c r="E224" s="125" t="s">
        <v>154</v>
      </c>
      <c r="F224" s="125" t="s">
        <v>351</v>
      </c>
      <c r="I224" s="118"/>
      <c r="J224" s="126">
        <f>BK224</f>
        <v>0</v>
      </c>
      <c r="L224" s="115"/>
      <c r="M224" s="120"/>
      <c r="P224" s="121">
        <f>SUM(P225:P307)</f>
        <v>0</v>
      </c>
      <c r="R224" s="121">
        <f>SUM(R225:R307)</f>
        <v>63.170298000000003</v>
      </c>
      <c r="T224" s="122">
        <f>SUM(T225:T307)</f>
        <v>0</v>
      </c>
      <c r="AR224" s="116" t="s">
        <v>80</v>
      </c>
      <c r="AT224" s="123" t="s">
        <v>71</v>
      </c>
      <c r="AU224" s="123" t="s">
        <v>80</v>
      </c>
      <c r="AY224" s="116" t="s">
        <v>126</v>
      </c>
      <c r="BK224" s="124">
        <f>SUM(BK225:BK307)</f>
        <v>0</v>
      </c>
    </row>
    <row r="225" spans="2:65" s="1" customFormat="1" ht="24.2" customHeight="1">
      <c r="B225" s="32"/>
      <c r="C225" s="127" t="s">
        <v>311</v>
      </c>
      <c r="D225" s="127" t="s">
        <v>128</v>
      </c>
      <c r="E225" s="128" t="s">
        <v>672</v>
      </c>
      <c r="F225" s="129" t="s">
        <v>673</v>
      </c>
      <c r="G225" s="130" t="s">
        <v>144</v>
      </c>
      <c r="H225" s="131">
        <v>362.3</v>
      </c>
      <c r="I225" s="132"/>
      <c r="J225" s="133">
        <f>ROUND(I225*H225,2)</f>
        <v>0</v>
      </c>
      <c r="K225" s="129" t="s">
        <v>132</v>
      </c>
      <c r="L225" s="32"/>
      <c r="M225" s="134" t="s">
        <v>19</v>
      </c>
      <c r="N225" s="135" t="s">
        <v>43</v>
      </c>
      <c r="P225" s="136">
        <f>O225*H225</f>
        <v>0</v>
      </c>
      <c r="Q225" s="136">
        <v>0</v>
      </c>
      <c r="R225" s="136">
        <f>Q225*H225</f>
        <v>0</v>
      </c>
      <c r="S225" s="136">
        <v>0</v>
      </c>
      <c r="T225" s="137">
        <f>S225*H225</f>
        <v>0</v>
      </c>
      <c r="AR225" s="138" t="s">
        <v>133</v>
      </c>
      <c r="AT225" s="138" t="s">
        <v>128</v>
      </c>
      <c r="AU225" s="138" t="s">
        <v>82</v>
      </c>
      <c r="AY225" s="17" t="s">
        <v>126</v>
      </c>
      <c r="BE225" s="139">
        <f>IF(N225="základní",J225,0)</f>
        <v>0</v>
      </c>
      <c r="BF225" s="139">
        <f>IF(N225="snížená",J225,0)</f>
        <v>0</v>
      </c>
      <c r="BG225" s="139">
        <f>IF(N225="zákl. přenesená",J225,0)</f>
        <v>0</v>
      </c>
      <c r="BH225" s="139">
        <f>IF(N225="sníž. přenesená",J225,0)</f>
        <v>0</v>
      </c>
      <c r="BI225" s="139">
        <f>IF(N225="nulová",J225,0)</f>
        <v>0</v>
      </c>
      <c r="BJ225" s="17" t="s">
        <v>80</v>
      </c>
      <c r="BK225" s="139">
        <f>ROUND(I225*H225,2)</f>
        <v>0</v>
      </c>
      <c r="BL225" s="17" t="s">
        <v>133</v>
      </c>
      <c r="BM225" s="138" t="s">
        <v>674</v>
      </c>
    </row>
    <row r="226" spans="2:65" s="1" customFormat="1" ht="11.25">
      <c r="B226" s="32"/>
      <c r="D226" s="140" t="s">
        <v>135</v>
      </c>
      <c r="F226" s="141" t="s">
        <v>675</v>
      </c>
      <c r="I226" s="142"/>
      <c r="L226" s="32"/>
      <c r="M226" s="143"/>
      <c r="T226" s="53"/>
      <c r="AT226" s="17" t="s">
        <v>135</v>
      </c>
      <c r="AU226" s="17" t="s">
        <v>82</v>
      </c>
    </row>
    <row r="227" spans="2:65" s="13" customFormat="1" ht="11.25">
      <c r="B227" s="152"/>
      <c r="D227" s="145" t="s">
        <v>152</v>
      </c>
      <c r="E227" s="153" t="s">
        <v>19</v>
      </c>
      <c r="F227" s="154" t="s">
        <v>592</v>
      </c>
      <c r="H227" s="153" t="s">
        <v>19</v>
      </c>
      <c r="I227" s="155"/>
      <c r="L227" s="152"/>
      <c r="M227" s="156"/>
      <c r="T227" s="157"/>
      <c r="AT227" s="153" t="s">
        <v>152</v>
      </c>
      <c r="AU227" s="153" t="s">
        <v>82</v>
      </c>
      <c r="AV227" s="13" t="s">
        <v>80</v>
      </c>
      <c r="AW227" s="13" t="s">
        <v>33</v>
      </c>
      <c r="AX227" s="13" t="s">
        <v>72</v>
      </c>
      <c r="AY227" s="153" t="s">
        <v>126</v>
      </c>
    </row>
    <row r="228" spans="2:65" s="12" customFormat="1" ht="11.25">
      <c r="B228" s="144"/>
      <c r="D228" s="145" t="s">
        <v>152</v>
      </c>
      <c r="E228" s="146" t="s">
        <v>19</v>
      </c>
      <c r="F228" s="147" t="s">
        <v>593</v>
      </c>
      <c r="H228" s="148">
        <v>342</v>
      </c>
      <c r="I228" s="149"/>
      <c r="L228" s="144"/>
      <c r="M228" s="150"/>
      <c r="T228" s="151"/>
      <c r="AT228" s="146" t="s">
        <v>152</v>
      </c>
      <c r="AU228" s="146" t="s">
        <v>82</v>
      </c>
      <c r="AV228" s="12" t="s">
        <v>82</v>
      </c>
      <c r="AW228" s="12" t="s">
        <v>33</v>
      </c>
      <c r="AX228" s="12" t="s">
        <v>72</v>
      </c>
      <c r="AY228" s="146" t="s">
        <v>126</v>
      </c>
    </row>
    <row r="229" spans="2:65" s="13" customFormat="1" ht="11.25">
      <c r="B229" s="152"/>
      <c r="D229" s="145" t="s">
        <v>152</v>
      </c>
      <c r="E229" s="153" t="s">
        <v>19</v>
      </c>
      <c r="F229" s="154" t="s">
        <v>594</v>
      </c>
      <c r="H229" s="153" t="s">
        <v>19</v>
      </c>
      <c r="I229" s="155"/>
      <c r="L229" s="152"/>
      <c r="M229" s="156"/>
      <c r="T229" s="157"/>
      <c r="AT229" s="153" t="s">
        <v>152</v>
      </c>
      <c r="AU229" s="153" t="s">
        <v>82</v>
      </c>
      <c r="AV229" s="13" t="s">
        <v>80</v>
      </c>
      <c r="AW229" s="13" t="s">
        <v>33</v>
      </c>
      <c r="AX229" s="13" t="s">
        <v>72</v>
      </c>
      <c r="AY229" s="153" t="s">
        <v>126</v>
      </c>
    </row>
    <row r="230" spans="2:65" s="12" customFormat="1" ht="11.25">
      <c r="B230" s="144"/>
      <c r="D230" s="145" t="s">
        <v>152</v>
      </c>
      <c r="E230" s="146" t="s">
        <v>19</v>
      </c>
      <c r="F230" s="147" t="s">
        <v>595</v>
      </c>
      <c r="H230" s="148">
        <v>20.3</v>
      </c>
      <c r="I230" s="149"/>
      <c r="L230" s="144"/>
      <c r="M230" s="150"/>
      <c r="T230" s="151"/>
      <c r="AT230" s="146" t="s">
        <v>152</v>
      </c>
      <c r="AU230" s="146" t="s">
        <v>82</v>
      </c>
      <c r="AV230" s="12" t="s">
        <v>82</v>
      </c>
      <c r="AW230" s="12" t="s">
        <v>33</v>
      </c>
      <c r="AX230" s="12" t="s">
        <v>72</v>
      </c>
      <c r="AY230" s="146" t="s">
        <v>126</v>
      </c>
    </row>
    <row r="231" spans="2:65" s="14" customFormat="1" ht="11.25">
      <c r="B231" s="158"/>
      <c r="D231" s="145" t="s">
        <v>152</v>
      </c>
      <c r="E231" s="159" t="s">
        <v>19</v>
      </c>
      <c r="F231" s="160" t="s">
        <v>167</v>
      </c>
      <c r="H231" s="161">
        <v>362.3</v>
      </c>
      <c r="I231" s="162"/>
      <c r="L231" s="158"/>
      <c r="M231" s="163"/>
      <c r="T231" s="164"/>
      <c r="AT231" s="159" t="s">
        <v>152</v>
      </c>
      <c r="AU231" s="159" t="s">
        <v>82</v>
      </c>
      <c r="AV231" s="14" t="s">
        <v>133</v>
      </c>
      <c r="AW231" s="14" t="s">
        <v>33</v>
      </c>
      <c r="AX231" s="14" t="s">
        <v>80</v>
      </c>
      <c r="AY231" s="159" t="s">
        <v>126</v>
      </c>
    </row>
    <row r="232" spans="2:65" s="1" customFormat="1" ht="16.5" customHeight="1">
      <c r="B232" s="32"/>
      <c r="C232" s="127" t="s">
        <v>317</v>
      </c>
      <c r="D232" s="127" t="s">
        <v>128</v>
      </c>
      <c r="E232" s="128" t="s">
        <v>676</v>
      </c>
      <c r="F232" s="129" t="s">
        <v>677</v>
      </c>
      <c r="G232" s="130" t="s">
        <v>144</v>
      </c>
      <c r="H232" s="131">
        <v>20.3</v>
      </c>
      <c r="I232" s="132"/>
      <c r="J232" s="133">
        <f>ROUND(I232*H232,2)</f>
        <v>0</v>
      </c>
      <c r="K232" s="129" t="s">
        <v>132</v>
      </c>
      <c r="L232" s="32"/>
      <c r="M232" s="134" t="s">
        <v>19</v>
      </c>
      <c r="N232" s="135" t="s">
        <v>43</v>
      </c>
      <c r="P232" s="136">
        <f>O232*H232</f>
        <v>0</v>
      </c>
      <c r="Q232" s="136">
        <v>3.6000000000000002E-4</v>
      </c>
      <c r="R232" s="136">
        <f>Q232*H232</f>
        <v>7.3080000000000011E-3</v>
      </c>
      <c r="S232" s="136">
        <v>0</v>
      </c>
      <c r="T232" s="137">
        <f>S232*H232</f>
        <v>0</v>
      </c>
      <c r="AR232" s="138" t="s">
        <v>133</v>
      </c>
      <c r="AT232" s="138" t="s">
        <v>128</v>
      </c>
      <c r="AU232" s="138" t="s">
        <v>82</v>
      </c>
      <c r="AY232" s="17" t="s">
        <v>126</v>
      </c>
      <c r="BE232" s="139">
        <f>IF(N232="základní",J232,0)</f>
        <v>0</v>
      </c>
      <c r="BF232" s="139">
        <f>IF(N232="snížená",J232,0)</f>
        <v>0</v>
      </c>
      <c r="BG232" s="139">
        <f>IF(N232="zákl. přenesená",J232,0)</f>
        <v>0</v>
      </c>
      <c r="BH232" s="139">
        <f>IF(N232="sníž. přenesená",J232,0)</f>
        <v>0</v>
      </c>
      <c r="BI232" s="139">
        <f>IF(N232="nulová",J232,0)</f>
        <v>0</v>
      </c>
      <c r="BJ232" s="17" t="s">
        <v>80</v>
      </c>
      <c r="BK232" s="139">
        <f>ROUND(I232*H232,2)</f>
        <v>0</v>
      </c>
      <c r="BL232" s="17" t="s">
        <v>133</v>
      </c>
      <c r="BM232" s="138" t="s">
        <v>678</v>
      </c>
    </row>
    <row r="233" spans="2:65" s="1" customFormat="1" ht="11.25">
      <c r="B233" s="32"/>
      <c r="D233" s="140" t="s">
        <v>135</v>
      </c>
      <c r="F233" s="141" t="s">
        <v>679</v>
      </c>
      <c r="I233" s="142"/>
      <c r="L233" s="32"/>
      <c r="M233" s="143"/>
      <c r="T233" s="53"/>
      <c r="AT233" s="17" t="s">
        <v>135</v>
      </c>
      <c r="AU233" s="17" t="s">
        <v>82</v>
      </c>
    </row>
    <row r="234" spans="2:65" s="1" customFormat="1" ht="24.2" customHeight="1">
      <c r="B234" s="32"/>
      <c r="C234" s="127" t="s">
        <v>322</v>
      </c>
      <c r="D234" s="127" t="s">
        <v>128</v>
      </c>
      <c r="E234" s="128" t="s">
        <v>353</v>
      </c>
      <c r="F234" s="129" t="s">
        <v>354</v>
      </c>
      <c r="G234" s="130" t="s">
        <v>144</v>
      </c>
      <c r="H234" s="131">
        <v>438.8</v>
      </c>
      <c r="I234" s="132"/>
      <c r="J234" s="133">
        <f>ROUND(I234*H234,2)</f>
        <v>0</v>
      </c>
      <c r="K234" s="129" t="s">
        <v>19</v>
      </c>
      <c r="L234" s="32"/>
      <c r="M234" s="134" t="s">
        <v>19</v>
      </c>
      <c r="N234" s="135" t="s">
        <v>43</v>
      </c>
      <c r="P234" s="136">
        <f>O234*H234</f>
        <v>0</v>
      </c>
      <c r="Q234" s="136">
        <v>0</v>
      </c>
      <c r="R234" s="136">
        <f>Q234*H234</f>
        <v>0</v>
      </c>
      <c r="S234" s="136">
        <v>0</v>
      </c>
      <c r="T234" s="137">
        <f>S234*H234</f>
        <v>0</v>
      </c>
      <c r="AR234" s="138" t="s">
        <v>133</v>
      </c>
      <c r="AT234" s="138" t="s">
        <v>128</v>
      </c>
      <c r="AU234" s="138" t="s">
        <v>82</v>
      </c>
      <c r="AY234" s="17" t="s">
        <v>126</v>
      </c>
      <c r="BE234" s="139">
        <f>IF(N234="základní",J234,0)</f>
        <v>0</v>
      </c>
      <c r="BF234" s="139">
        <f>IF(N234="snížená",J234,0)</f>
        <v>0</v>
      </c>
      <c r="BG234" s="139">
        <f>IF(N234="zákl. přenesená",J234,0)</f>
        <v>0</v>
      </c>
      <c r="BH234" s="139">
        <f>IF(N234="sníž. přenesená",J234,0)</f>
        <v>0</v>
      </c>
      <c r="BI234" s="139">
        <f>IF(N234="nulová",J234,0)</f>
        <v>0</v>
      </c>
      <c r="BJ234" s="17" t="s">
        <v>80</v>
      </c>
      <c r="BK234" s="139">
        <f>ROUND(I234*H234,2)</f>
        <v>0</v>
      </c>
      <c r="BL234" s="17" t="s">
        <v>133</v>
      </c>
      <c r="BM234" s="138" t="s">
        <v>355</v>
      </c>
    </row>
    <row r="235" spans="2:65" s="13" customFormat="1" ht="11.25">
      <c r="B235" s="152"/>
      <c r="D235" s="145" t="s">
        <v>152</v>
      </c>
      <c r="E235" s="153" t="s">
        <v>19</v>
      </c>
      <c r="F235" s="154" t="s">
        <v>680</v>
      </c>
      <c r="H235" s="153" t="s">
        <v>19</v>
      </c>
      <c r="I235" s="155"/>
      <c r="L235" s="152"/>
      <c r="M235" s="156"/>
      <c r="T235" s="157"/>
      <c r="AT235" s="153" t="s">
        <v>152</v>
      </c>
      <c r="AU235" s="153" t="s">
        <v>82</v>
      </c>
      <c r="AV235" s="13" t="s">
        <v>80</v>
      </c>
      <c r="AW235" s="13" t="s">
        <v>33</v>
      </c>
      <c r="AX235" s="13" t="s">
        <v>72</v>
      </c>
      <c r="AY235" s="153" t="s">
        <v>126</v>
      </c>
    </row>
    <row r="236" spans="2:65" s="12" customFormat="1" ht="11.25">
      <c r="B236" s="144"/>
      <c r="D236" s="145" t="s">
        <v>152</v>
      </c>
      <c r="E236" s="146" t="s">
        <v>19</v>
      </c>
      <c r="F236" s="147" t="s">
        <v>681</v>
      </c>
      <c r="H236" s="148">
        <v>390</v>
      </c>
      <c r="I236" s="149"/>
      <c r="L236" s="144"/>
      <c r="M236" s="150"/>
      <c r="T236" s="151"/>
      <c r="AT236" s="146" t="s">
        <v>152</v>
      </c>
      <c r="AU236" s="146" t="s">
        <v>82</v>
      </c>
      <c r="AV236" s="12" t="s">
        <v>82</v>
      </c>
      <c r="AW236" s="12" t="s">
        <v>33</v>
      </c>
      <c r="AX236" s="12" t="s">
        <v>72</v>
      </c>
      <c r="AY236" s="146" t="s">
        <v>126</v>
      </c>
    </row>
    <row r="237" spans="2:65" s="13" customFormat="1" ht="11.25">
      <c r="B237" s="152"/>
      <c r="D237" s="145" t="s">
        <v>152</v>
      </c>
      <c r="E237" s="153" t="s">
        <v>19</v>
      </c>
      <c r="F237" s="154" t="s">
        <v>596</v>
      </c>
      <c r="H237" s="153" t="s">
        <v>19</v>
      </c>
      <c r="I237" s="155"/>
      <c r="L237" s="152"/>
      <c r="M237" s="156"/>
      <c r="T237" s="157"/>
      <c r="AT237" s="153" t="s">
        <v>152</v>
      </c>
      <c r="AU237" s="153" t="s">
        <v>82</v>
      </c>
      <c r="AV237" s="13" t="s">
        <v>80</v>
      </c>
      <c r="AW237" s="13" t="s">
        <v>33</v>
      </c>
      <c r="AX237" s="13" t="s">
        <v>72</v>
      </c>
      <c r="AY237" s="153" t="s">
        <v>126</v>
      </c>
    </row>
    <row r="238" spans="2:65" s="12" customFormat="1" ht="11.25">
      <c r="B238" s="144"/>
      <c r="D238" s="145" t="s">
        <v>152</v>
      </c>
      <c r="E238" s="146" t="s">
        <v>19</v>
      </c>
      <c r="F238" s="147" t="s">
        <v>597</v>
      </c>
      <c r="H238" s="148">
        <v>48.8</v>
      </c>
      <c r="I238" s="149"/>
      <c r="L238" s="144"/>
      <c r="M238" s="150"/>
      <c r="T238" s="151"/>
      <c r="AT238" s="146" t="s">
        <v>152</v>
      </c>
      <c r="AU238" s="146" t="s">
        <v>82</v>
      </c>
      <c r="AV238" s="12" t="s">
        <v>82</v>
      </c>
      <c r="AW238" s="12" t="s">
        <v>33</v>
      </c>
      <c r="AX238" s="12" t="s">
        <v>72</v>
      </c>
      <c r="AY238" s="146" t="s">
        <v>126</v>
      </c>
    </row>
    <row r="239" spans="2:65" s="14" customFormat="1" ht="11.25">
      <c r="B239" s="158"/>
      <c r="D239" s="145" t="s">
        <v>152</v>
      </c>
      <c r="E239" s="159" t="s">
        <v>19</v>
      </c>
      <c r="F239" s="160" t="s">
        <v>167</v>
      </c>
      <c r="H239" s="161">
        <v>438.8</v>
      </c>
      <c r="I239" s="162"/>
      <c r="L239" s="158"/>
      <c r="M239" s="163"/>
      <c r="T239" s="164"/>
      <c r="AT239" s="159" t="s">
        <v>152</v>
      </c>
      <c r="AU239" s="159" t="s">
        <v>82</v>
      </c>
      <c r="AV239" s="14" t="s">
        <v>133</v>
      </c>
      <c r="AW239" s="14" t="s">
        <v>33</v>
      </c>
      <c r="AX239" s="14" t="s">
        <v>80</v>
      </c>
      <c r="AY239" s="159" t="s">
        <v>126</v>
      </c>
    </row>
    <row r="240" spans="2:65" s="1" customFormat="1" ht="24.2" customHeight="1">
      <c r="B240" s="32"/>
      <c r="C240" s="127" t="s">
        <v>326</v>
      </c>
      <c r="D240" s="127" t="s">
        <v>128</v>
      </c>
      <c r="E240" s="128" t="s">
        <v>357</v>
      </c>
      <c r="F240" s="129" t="s">
        <v>358</v>
      </c>
      <c r="G240" s="130" t="s">
        <v>144</v>
      </c>
      <c r="H240" s="131">
        <v>691.6</v>
      </c>
      <c r="I240" s="132"/>
      <c r="J240" s="133">
        <f>ROUND(I240*H240,2)</f>
        <v>0</v>
      </c>
      <c r="K240" s="129" t="s">
        <v>132</v>
      </c>
      <c r="L240" s="32"/>
      <c r="M240" s="134" t="s">
        <v>19</v>
      </c>
      <c r="N240" s="135" t="s">
        <v>43</v>
      </c>
      <c r="P240" s="136">
        <f>O240*H240</f>
        <v>0</v>
      </c>
      <c r="Q240" s="136">
        <v>0</v>
      </c>
      <c r="R240" s="136">
        <f>Q240*H240</f>
        <v>0</v>
      </c>
      <c r="S240" s="136">
        <v>0</v>
      </c>
      <c r="T240" s="137">
        <f>S240*H240</f>
        <v>0</v>
      </c>
      <c r="AR240" s="138" t="s">
        <v>133</v>
      </c>
      <c r="AT240" s="138" t="s">
        <v>128</v>
      </c>
      <c r="AU240" s="138" t="s">
        <v>82</v>
      </c>
      <c r="AY240" s="17" t="s">
        <v>126</v>
      </c>
      <c r="BE240" s="139">
        <f>IF(N240="základní",J240,0)</f>
        <v>0</v>
      </c>
      <c r="BF240" s="139">
        <f>IF(N240="snížená",J240,0)</f>
        <v>0</v>
      </c>
      <c r="BG240" s="139">
        <f>IF(N240="zákl. přenesená",J240,0)</f>
        <v>0</v>
      </c>
      <c r="BH240" s="139">
        <f>IF(N240="sníž. přenesená",J240,0)</f>
        <v>0</v>
      </c>
      <c r="BI240" s="139">
        <f>IF(N240="nulová",J240,0)</f>
        <v>0</v>
      </c>
      <c r="BJ240" s="17" t="s">
        <v>80</v>
      </c>
      <c r="BK240" s="139">
        <f>ROUND(I240*H240,2)</f>
        <v>0</v>
      </c>
      <c r="BL240" s="17" t="s">
        <v>133</v>
      </c>
      <c r="BM240" s="138" t="s">
        <v>359</v>
      </c>
    </row>
    <row r="241" spans="2:65" s="1" customFormat="1" ht="11.25">
      <c r="B241" s="32"/>
      <c r="D241" s="140" t="s">
        <v>135</v>
      </c>
      <c r="F241" s="141" t="s">
        <v>360</v>
      </c>
      <c r="I241" s="142"/>
      <c r="L241" s="32"/>
      <c r="M241" s="143"/>
      <c r="T241" s="53"/>
      <c r="AT241" s="17" t="s">
        <v>135</v>
      </c>
      <c r="AU241" s="17" t="s">
        <v>82</v>
      </c>
    </row>
    <row r="242" spans="2:65" s="13" customFormat="1" ht="11.25">
      <c r="B242" s="152"/>
      <c r="D242" s="145" t="s">
        <v>152</v>
      </c>
      <c r="E242" s="153" t="s">
        <v>19</v>
      </c>
      <c r="F242" s="154" t="s">
        <v>252</v>
      </c>
      <c r="H242" s="153" t="s">
        <v>19</v>
      </c>
      <c r="I242" s="155"/>
      <c r="L242" s="152"/>
      <c r="M242" s="156"/>
      <c r="T242" s="157"/>
      <c r="AT242" s="153" t="s">
        <v>152</v>
      </c>
      <c r="AU242" s="153" t="s">
        <v>82</v>
      </c>
      <c r="AV242" s="13" t="s">
        <v>80</v>
      </c>
      <c r="AW242" s="13" t="s">
        <v>33</v>
      </c>
      <c r="AX242" s="13" t="s">
        <v>72</v>
      </c>
      <c r="AY242" s="153" t="s">
        <v>126</v>
      </c>
    </row>
    <row r="243" spans="2:65" s="12" customFormat="1" ht="11.25">
      <c r="B243" s="144"/>
      <c r="D243" s="145" t="s">
        <v>152</v>
      </c>
      <c r="E243" s="146" t="s">
        <v>19</v>
      </c>
      <c r="F243" s="147" t="s">
        <v>591</v>
      </c>
      <c r="H243" s="148">
        <v>280.5</v>
      </c>
      <c r="I243" s="149"/>
      <c r="L243" s="144"/>
      <c r="M243" s="150"/>
      <c r="T243" s="151"/>
      <c r="AT243" s="146" t="s">
        <v>152</v>
      </c>
      <c r="AU243" s="146" t="s">
        <v>82</v>
      </c>
      <c r="AV243" s="12" t="s">
        <v>82</v>
      </c>
      <c r="AW243" s="12" t="s">
        <v>33</v>
      </c>
      <c r="AX243" s="12" t="s">
        <v>72</v>
      </c>
      <c r="AY243" s="146" t="s">
        <v>126</v>
      </c>
    </row>
    <row r="244" spans="2:65" s="13" customFormat="1" ht="11.25">
      <c r="B244" s="152"/>
      <c r="D244" s="145" t="s">
        <v>152</v>
      </c>
      <c r="E244" s="153" t="s">
        <v>19</v>
      </c>
      <c r="F244" s="154" t="s">
        <v>592</v>
      </c>
      <c r="H244" s="153" t="s">
        <v>19</v>
      </c>
      <c r="I244" s="155"/>
      <c r="L244" s="152"/>
      <c r="M244" s="156"/>
      <c r="T244" s="157"/>
      <c r="AT244" s="153" t="s">
        <v>152</v>
      </c>
      <c r="AU244" s="153" t="s">
        <v>82</v>
      </c>
      <c r="AV244" s="13" t="s">
        <v>80</v>
      </c>
      <c r="AW244" s="13" t="s">
        <v>33</v>
      </c>
      <c r="AX244" s="13" t="s">
        <v>72</v>
      </c>
      <c r="AY244" s="153" t="s">
        <v>126</v>
      </c>
    </row>
    <row r="245" spans="2:65" s="12" customFormat="1" ht="11.25">
      <c r="B245" s="144"/>
      <c r="D245" s="145" t="s">
        <v>152</v>
      </c>
      <c r="E245" s="146" t="s">
        <v>19</v>
      </c>
      <c r="F245" s="147" t="s">
        <v>593</v>
      </c>
      <c r="H245" s="148">
        <v>342</v>
      </c>
      <c r="I245" s="149"/>
      <c r="L245" s="144"/>
      <c r="M245" s="150"/>
      <c r="T245" s="151"/>
      <c r="AT245" s="146" t="s">
        <v>152</v>
      </c>
      <c r="AU245" s="146" t="s">
        <v>82</v>
      </c>
      <c r="AV245" s="12" t="s">
        <v>82</v>
      </c>
      <c r="AW245" s="12" t="s">
        <v>33</v>
      </c>
      <c r="AX245" s="12" t="s">
        <v>72</v>
      </c>
      <c r="AY245" s="146" t="s">
        <v>126</v>
      </c>
    </row>
    <row r="246" spans="2:65" s="13" customFormat="1" ht="11.25">
      <c r="B246" s="152"/>
      <c r="D246" s="145" t="s">
        <v>152</v>
      </c>
      <c r="E246" s="153" t="s">
        <v>19</v>
      </c>
      <c r="F246" s="154" t="s">
        <v>594</v>
      </c>
      <c r="H246" s="153" t="s">
        <v>19</v>
      </c>
      <c r="I246" s="155"/>
      <c r="L246" s="152"/>
      <c r="M246" s="156"/>
      <c r="T246" s="157"/>
      <c r="AT246" s="153" t="s">
        <v>152</v>
      </c>
      <c r="AU246" s="153" t="s">
        <v>82</v>
      </c>
      <c r="AV246" s="13" t="s">
        <v>80</v>
      </c>
      <c r="AW246" s="13" t="s">
        <v>33</v>
      </c>
      <c r="AX246" s="13" t="s">
        <v>72</v>
      </c>
      <c r="AY246" s="153" t="s">
        <v>126</v>
      </c>
    </row>
    <row r="247" spans="2:65" s="12" customFormat="1" ht="11.25">
      <c r="B247" s="144"/>
      <c r="D247" s="145" t="s">
        <v>152</v>
      </c>
      <c r="E247" s="146" t="s">
        <v>19</v>
      </c>
      <c r="F247" s="147" t="s">
        <v>595</v>
      </c>
      <c r="H247" s="148">
        <v>20.3</v>
      </c>
      <c r="I247" s="149"/>
      <c r="L247" s="144"/>
      <c r="M247" s="150"/>
      <c r="T247" s="151"/>
      <c r="AT247" s="146" t="s">
        <v>152</v>
      </c>
      <c r="AU247" s="146" t="s">
        <v>82</v>
      </c>
      <c r="AV247" s="12" t="s">
        <v>82</v>
      </c>
      <c r="AW247" s="12" t="s">
        <v>33</v>
      </c>
      <c r="AX247" s="12" t="s">
        <v>72</v>
      </c>
      <c r="AY247" s="146" t="s">
        <v>126</v>
      </c>
    </row>
    <row r="248" spans="2:65" s="13" customFormat="1" ht="11.25">
      <c r="B248" s="152"/>
      <c r="D248" s="145" t="s">
        <v>152</v>
      </c>
      <c r="E248" s="153" t="s">
        <v>19</v>
      </c>
      <c r="F248" s="154" t="s">
        <v>596</v>
      </c>
      <c r="H248" s="153" t="s">
        <v>19</v>
      </c>
      <c r="I248" s="155"/>
      <c r="L248" s="152"/>
      <c r="M248" s="156"/>
      <c r="T248" s="157"/>
      <c r="AT248" s="153" t="s">
        <v>152</v>
      </c>
      <c r="AU248" s="153" t="s">
        <v>82</v>
      </c>
      <c r="AV248" s="13" t="s">
        <v>80</v>
      </c>
      <c r="AW248" s="13" t="s">
        <v>33</v>
      </c>
      <c r="AX248" s="13" t="s">
        <v>72</v>
      </c>
      <c r="AY248" s="153" t="s">
        <v>126</v>
      </c>
    </row>
    <row r="249" spans="2:65" s="12" customFormat="1" ht="11.25">
      <c r="B249" s="144"/>
      <c r="D249" s="145" t="s">
        <v>152</v>
      </c>
      <c r="E249" s="146" t="s">
        <v>19</v>
      </c>
      <c r="F249" s="147" t="s">
        <v>597</v>
      </c>
      <c r="H249" s="148">
        <v>48.8</v>
      </c>
      <c r="I249" s="149"/>
      <c r="L249" s="144"/>
      <c r="M249" s="150"/>
      <c r="T249" s="151"/>
      <c r="AT249" s="146" t="s">
        <v>152</v>
      </c>
      <c r="AU249" s="146" t="s">
        <v>82</v>
      </c>
      <c r="AV249" s="12" t="s">
        <v>82</v>
      </c>
      <c r="AW249" s="12" t="s">
        <v>33</v>
      </c>
      <c r="AX249" s="12" t="s">
        <v>72</v>
      </c>
      <c r="AY249" s="146" t="s">
        <v>126</v>
      </c>
    </row>
    <row r="250" spans="2:65" s="14" customFormat="1" ht="11.25">
      <c r="B250" s="158"/>
      <c r="D250" s="145" t="s">
        <v>152</v>
      </c>
      <c r="E250" s="159" t="s">
        <v>19</v>
      </c>
      <c r="F250" s="160" t="s">
        <v>167</v>
      </c>
      <c r="H250" s="161">
        <v>691.6</v>
      </c>
      <c r="I250" s="162"/>
      <c r="L250" s="158"/>
      <c r="M250" s="163"/>
      <c r="T250" s="164"/>
      <c r="AT250" s="159" t="s">
        <v>152</v>
      </c>
      <c r="AU250" s="159" t="s">
        <v>82</v>
      </c>
      <c r="AV250" s="14" t="s">
        <v>133</v>
      </c>
      <c r="AW250" s="14" t="s">
        <v>33</v>
      </c>
      <c r="AX250" s="14" t="s">
        <v>80</v>
      </c>
      <c r="AY250" s="159" t="s">
        <v>126</v>
      </c>
    </row>
    <row r="251" spans="2:65" s="1" customFormat="1" ht="24.2" customHeight="1">
      <c r="B251" s="32"/>
      <c r="C251" s="127" t="s">
        <v>331</v>
      </c>
      <c r="D251" s="127" t="s">
        <v>128</v>
      </c>
      <c r="E251" s="128" t="s">
        <v>362</v>
      </c>
      <c r="F251" s="129" t="s">
        <v>363</v>
      </c>
      <c r="G251" s="130" t="s">
        <v>144</v>
      </c>
      <c r="H251" s="131">
        <v>719.3</v>
      </c>
      <c r="I251" s="132"/>
      <c r="J251" s="133">
        <f>ROUND(I251*H251,2)</f>
        <v>0</v>
      </c>
      <c r="K251" s="129" t="s">
        <v>132</v>
      </c>
      <c r="L251" s="32"/>
      <c r="M251" s="134" t="s">
        <v>19</v>
      </c>
      <c r="N251" s="135" t="s">
        <v>43</v>
      </c>
      <c r="P251" s="136">
        <f>O251*H251</f>
        <v>0</v>
      </c>
      <c r="Q251" s="136">
        <v>0</v>
      </c>
      <c r="R251" s="136">
        <f>Q251*H251</f>
        <v>0</v>
      </c>
      <c r="S251" s="136">
        <v>0</v>
      </c>
      <c r="T251" s="137">
        <f>S251*H251</f>
        <v>0</v>
      </c>
      <c r="AR251" s="138" t="s">
        <v>133</v>
      </c>
      <c r="AT251" s="138" t="s">
        <v>128</v>
      </c>
      <c r="AU251" s="138" t="s">
        <v>82</v>
      </c>
      <c r="AY251" s="17" t="s">
        <v>126</v>
      </c>
      <c r="BE251" s="139">
        <f>IF(N251="základní",J251,0)</f>
        <v>0</v>
      </c>
      <c r="BF251" s="139">
        <f>IF(N251="snížená",J251,0)</f>
        <v>0</v>
      </c>
      <c r="BG251" s="139">
        <f>IF(N251="zákl. přenesená",J251,0)</f>
        <v>0</v>
      </c>
      <c r="BH251" s="139">
        <f>IF(N251="sníž. přenesená",J251,0)</f>
        <v>0</v>
      </c>
      <c r="BI251" s="139">
        <f>IF(N251="nulová",J251,0)</f>
        <v>0</v>
      </c>
      <c r="BJ251" s="17" t="s">
        <v>80</v>
      </c>
      <c r="BK251" s="139">
        <f>ROUND(I251*H251,2)</f>
        <v>0</v>
      </c>
      <c r="BL251" s="17" t="s">
        <v>133</v>
      </c>
      <c r="BM251" s="138" t="s">
        <v>364</v>
      </c>
    </row>
    <row r="252" spans="2:65" s="1" customFormat="1" ht="11.25">
      <c r="B252" s="32"/>
      <c r="D252" s="140" t="s">
        <v>135</v>
      </c>
      <c r="F252" s="141" t="s">
        <v>365</v>
      </c>
      <c r="I252" s="142"/>
      <c r="L252" s="32"/>
      <c r="M252" s="143"/>
      <c r="T252" s="53"/>
      <c r="AT252" s="17" t="s">
        <v>135</v>
      </c>
      <c r="AU252" s="17" t="s">
        <v>82</v>
      </c>
    </row>
    <row r="253" spans="2:65" s="13" customFormat="1" ht="11.25">
      <c r="B253" s="152"/>
      <c r="D253" s="145" t="s">
        <v>152</v>
      </c>
      <c r="E253" s="153" t="s">
        <v>19</v>
      </c>
      <c r="F253" s="154" t="s">
        <v>252</v>
      </c>
      <c r="H253" s="153" t="s">
        <v>19</v>
      </c>
      <c r="I253" s="155"/>
      <c r="L253" s="152"/>
      <c r="M253" s="156"/>
      <c r="T253" s="157"/>
      <c r="AT253" s="153" t="s">
        <v>152</v>
      </c>
      <c r="AU253" s="153" t="s">
        <v>82</v>
      </c>
      <c r="AV253" s="13" t="s">
        <v>80</v>
      </c>
      <c r="AW253" s="13" t="s">
        <v>33</v>
      </c>
      <c r="AX253" s="13" t="s">
        <v>72</v>
      </c>
      <c r="AY253" s="153" t="s">
        <v>126</v>
      </c>
    </row>
    <row r="254" spans="2:65" s="12" customFormat="1" ht="11.25">
      <c r="B254" s="144"/>
      <c r="D254" s="145" t="s">
        <v>152</v>
      </c>
      <c r="E254" s="146" t="s">
        <v>19</v>
      </c>
      <c r="F254" s="147" t="s">
        <v>591</v>
      </c>
      <c r="H254" s="148">
        <v>280.5</v>
      </c>
      <c r="I254" s="149"/>
      <c r="L254" s="144"/>
      <c r="M254" s="150"/>
      <c r="T254" s="151"/>
      <c r="AT254" s="146" t="s">
        <v>152</v>
      </c>
      <c r="AU254" s="146" t="s">
        <v>82</v>
      </c>
      <c r="AV254" s="12" t="s">
        <v>82</v>
      </c>
      <c r="AW254" s="12" t="s">
        <v>33</v>
      </c>
      <c r="AX254" s="12" t="s">
        <v>72</v>
      </c>
      <c r="AY254" s="146" t="s">
        <v>126</v>
      </c>
    </row>
    <row r="255" spans="2:65" s="13" customFormat="1" ht="11.25">
      <c r="B255" s="152"/>
      <c r="D255" s="145" t="s">
        <v>152</v>
      </c>
      <c r="E255" s="153" t="s">
        <v>19</v>
      </c>
      <c r="F255" s="154" t="s">
        <v>680</v>
      </c>
      <c r="H255" s="153" t="s">
        <v>19</v>
      </c>
      <c r="I255" s="155"/>
      <c r="L255" s="152"/>
      <c r="M255" s="156"/>
      <c r="T255" s="157"/>
      <c r="AT255" s="153" t="s">
        <v>152</v>
      </c>
      <c r="AU255" s="153" t="s">
        <v>82</v>
      </c>
      <c r="AV255" s="13" t="s">
        <v>80</v>
      </c>
      <c r="AW255" s="13" t="s">
        <v>33</v>
      </c>
      <c r="AX255" s="13" t="s">
        <v>72</v>
      </c>
      <c r="AY255" s="153" t="s">
        <v>126</v>
      </c>
    </row>
    <row r="256" spans="2:65" s="12" customFormat="1" ht="11.25">
      <c r="B256" s="144"/>
      <c r="D256" s="145" t="s">
        <v>152</v>
      </c>
      <c r="E256" s="146" t="s">
        <v>19</v>
      </c>
      <c r="F256" s="147" t="s">
        <v>681</v>
      </c>
      <c r="H256" s="148">
        <v>390</v>
      </c>
      <c r="I256" s="149"/>
      <c r="L256" s="144"/>
      <c r="M256" s="150"/>
      <c r="T256" s="151"/>
      <c r="AT256" s="146" t="s">
        <v>152</v>
      </c>
      <c r="AU256" s="146" t="s">
        <v>82</v>
      </c>
      <c r="AV256" s="12" t="s">
        <v>82</v>
      </c>
      <c r="AW256" s="12" t="s">
        <v>33</v>
      </c>
      <c r="AX256" s="12" t="s">
        <v>72</v>
      </c>
      <c r="AY256" s="146" t="s">
        <v>126</v>
      </c>
    </row>
    <row r="257" spans="2:65" s="13" customFormat="1" ht="11.25">
      <c r="B257" s="152"/>
      <c r="D257" s="145" t="s">
        <v>152</v>
      </c>
      <c r="E257" s="153" t="s">
        <v>19</v>
      </c>
      <c r="F257" s="154" t="s">
        <v>596</v>
      </c>
      <c r="H257" s="153" t="s">
        <v>19</v>
      </c>
      <c r="I257" s="155"/>
      <c r="L257" s="152"/>
      <c r="M257" s="156"/>
      <c r="T257" s="157"/>
      <c r="AT257" s="153" t="s">
        <v>152</v>
      </c>
      <c r="AU257" s="153" t="s">
        <v>82</v>
      </c>
      <c r="AV257" s="13" t="s">
        <v>80</v>
      </c>
      <c r="AW257" s="13" t="s">
        <v>33</v>
      </c>
      <c r="AX257" s="13" t="s">
        <v>72</v>
      </c>
      <c r="AY257" s="153" t="s">
        <v>126</v>
      </c>
    </row>
    <row r="258" spans="2:65" s="12" customFormat="1" ht="11.25">
      <c r="B258" s="144"/>
      <c r="D258" s="145" t="s">
        <v>152</v>
      </c>
      <c r="E258" s="146" t="s">
        <v>19</v>
      </c>
      <c r="F258" s="147" t="s">
        <v>597</v>
      </c>
      <c r="H258" s="148">
        <v>48.8</v>
      </c>
      <c r="I258" s="149"/>
      <c r="L258" s="144"/>
      <c r="M258" s="150"/>
      <c r="T258" s="151"/>
      <c r="AT258" s="146" t="s">
        <v>152</v>
      </c>
      <c r="AU258" s="146" t="s">
        <v>82</v>
      </c>
      <c r="AV258" s="12" t="s">
        <v>82</v>
      </c>
      <c r="AW258" s="12" t="s">
        <v>33</v>
      </c>
      <c r="AX258" s="12" t="s">
        <v>72</v>
      </c>
      <c r="AY258" s="146" t="s">
        <v>126</v>
      </c>
    </row>
    <row r="259" spans="2:65" s="14" customFormat="1" ht="11.25">
      <c r="B259" s="158"/>
      <c r="D259" s="145" t="s">
        <v>152</v>
      </c>
      <c r="E259" s="159" t="s">
        <v>19</v>
      </c>
      <c r="F259" s="160" t="s">
        <v>167</v>
      </c>
      <c r="H259" s="161">
        <v>719.3</v>
      </c>
      <c r="I259" s="162"/>
      <c r="L259" s="158"/>
      <c r="M259" s="163"/>
      <c r="T259" s="164"/>
      <c r="AT259" s="159" t="s">
        <v>152</v>
      </c>
      <c r="AU259" s="159" t="s">
        <v>82</v>
      </c>
      <c r="AV259" s="14" t="s">
        <v>133</v>
      </c>
      <c r="AW259" s="14" t="s">
        <v>33</v>
      </c>
      <c r="AX259" s="14" t="s">
        <v>80</v>
      </c>
      <c r="AY259" s="159" t="s">
        <v>126</v>
      </c>
    </row>
    <row r="260" spans="2:65" s="1" customFormat="1" ht="24.2" customHeight="1">
      <c r="B260" s="32"/>
      <c r="C260" s="127" t="s">
        <v>335</v>
      </c>
      <c r="D260" s="127" t="s">
        <v>128</v>
      </c>
      <c r="E260" s="128" t="s">
        <v>367</v>
      </c>
      <c r="F260" s="129" t="s">
        <v>368</v>
      </c>
      <c r="G260" s="130" t="s">
        <v>144</v>
      </c>
      <c r="H260" s="131">
        <v>719.3</v>
      </c>
      <c r="I260" s="132"/>
      <c r="J260" s="133">
        <f>ROUND(I260*H260,2)</f>
        <v>0</v>
      </c>
      <c r="K260" s="129" t="s">
        <v>132</v>
      </c>
      <c r="L260" s="32"/>
      <c r="M260" s="134" t="s">
        <v>19</v>
      </c>
      <c r="N260" s="135" t="s">
        <v>43</v>
      </c>
      <c r="P260" s="136">
        <f>O260*H260</f>
        <v>0</v>
      </c>
      <c r="Q260" s="136">
        <v>0</v>
      </c>
      <c r="R260" s="136">
        <f>Q260*H260</f>
        <v>0</v>
      </c>
      <c r="S260" s="136">
        <v>0</v>
      </c>
      <c r="T260" s="137">
        <f>S260*H260</f>
        <v>0</v>
      </c>
      <c r="AR260" s="138" t="s">
        <v>133</v>
      </c>
      <c r="AT260" s="138" t="s">
        <v>128</v>
      </c>
      <c r="AU260" s="138" t="s">
        <v>82</v>
      </c>
      <c r="AY260" s="17" t="s">
        <v>126</v>
      </c>
      <c r="BE260" s="139">
        <f>IF(N260="základní",J260,0)</f>
        <v>0</v>
      </c>
      <c r="BF260" s="139">
        <f>IF(N260="snížená",J260,0)</f>
        <v>0</v>
      </c>
      <c r="BG260" s="139">
        <f>IF(N260="zákl. přenesená",J260,0)</f>
        <v>0</v>
      </c>
      <c r="BH260" s="139">
        <f>IF(N260="sníž. přenesená",J260,0)</f>
        <v>0</v>
      </c>
      <c r="BI260" s="139">
        <f>IF(N260="nulová",J260,0)</f>
        <v>0</v>
      </c>
      <c r="BJ260" s="17" t="s">
        <v>80</v>
      </c>
      <c r="BK260" s="139">
        <f>ROUND(I260*H260,2)</f>
        <v>0</v>
      </c>
      <c r="BL260" s="17" t="s">
        <v>133</v>
      </c>
      <c r="BM260" s="138" t="s">
        <v>369</v>
      </c>
    </row>
    <row r="261" spans="2:65" s="1" customFormat="1" ht="11.25">
      <c r="B261" s="32"/>
      <c r="D261" s="140" t="s">
        <v>135</v>
      </c>
      <c r="F261" s="141" t="s">
        <v>370</v>
      </c>
      <c r="I261" s="142"/>
      <c r="L261" s="32"/>
      <c r="M261" s="143"/>
      <c r="T261" s="53"/>
      <c r="AT261" s="17" t="s">
        <v>135</v>
      </c>
      <c r="AU261" s="17" t="s">
        <v>82</v>
      </c>
    </row>
    <row r="262" spans="2:65" s="13" customFormat="1" ht="11.25">
      <c r="B262" s="152"/>
      <c r="D262" s="145" t="s">
        <v>152</v>
      </c>
      <c r="E262" s="153" t="s">
        <v>19</v>
      </c>
      <c r="F262" s="154" t="s">
        <v>252</v>
      </c>
      <c r="H262" s="153" t="s">
        <v>19</v>
      </c>
      <c r="I262" s="155"/>
      <c r="L262" s="152"/>
      <c r="M262" s="156"/>
      <c r="T262" s="157"/>
      <c r="AT262" s="153" t="s">
        <v>152</v>
      </c>
      <c r="AU262" s="153" t="s">
        <v>82</v>
      </c>
      <c r="AV262" s="13" t="s">
        <v>80</v>
      </c>
      <c r="AW262" s="13" t="s">
        <v>33</v>
      </c>
      <c r="AX262" s="13" t="s">
        <v>72</v>
      </c>
      <c r="AY262" s="153" t="s">
        <v>126</v>
      </c>
    </row>
    <row r="263" spans="2:65" s="12" customFormat="1" ht="11.25">
      <c r="B263" s="144"/>
      <c r="D263" s="145" t="s">
        <v>152</v>
      </c>
      <c r="E263" s="146" t="s">
        <v>19</v>
      </c>
      <c r="F263" s="147" t="s">
        <v>591</v>
      </c>
      <c r="H263" s="148">
        <v>280.5</v>
      </c>
      <c r="I263" s="149"/>
      <c r="L263" s="144"/>
      <c r="M263" s="150"/>
      <c r="T263" s="151"/>
      <c r="AT263" s="146" t="s">
        <v>152</v>
      </c>
      <c r="AU263" s="146" t="s">
        <v>82</v>
      </c>
      <c r="AV263" s="12" t="s">
        <v>82</v>
      </c>
      <c r="AW263" s="12" t="s">
        <v>33</v>
      </c>
      <c r="AX263" s="12" t="s">
        <v>72</v>
      </c>
      <c r="AY263" s="146" t="s">
        <v>126</v>
      </c>
    </row>
    <row r="264" spans="2:65" s="13" customFormat="1" ht="11.25">
      <c r="B264" s="152"/>
      <c r="D264" s="145" t="s">
        <v>152</v>
      </c>
      <c r="E264" s="153" t="s">
        <v>19</v>
      </c>
      <c r="F264" s="154" t="s">
        <v>680</v>
      </c>
      <c r="H264" s="153" t="s">
        <v>19</v>
      </c>
      <c r="I264" s="155"/>
      <c r="L264" s="152"/>
      <c r="M264" s="156"/>
      <c r="T264" s="157"/>
      <c r="AT264" s="153" t="s">
        <v>152</v>
      </c>
      <c r="AU264" s="153" t="s">
        <v>82</v>
      </c>
      <c r="AV264" s="13" t="s">
        <v>80</v>
      </c>
      <c r="AW264" s="13" t="s">
        <v>33</v>
      </c>
      <c r="AX264" s="13" t="s">
        <v>72</v>
      </c>
      <c r="AY264" s="153" t="s">
        <v>126</v>
      </c>
    </row>
    <row r="265" spans="2:65" s="12" customFormat="1" ht="11.25">
      <c r="B265" s="144"/>
      <c r="D265" s="145" t="s">
        <v>152</v>
      </c>
      <c r="E265" s="146" t="s">
        <v>19</v>
      </c>
      <c r="F265" s="147" t="s">
        <v>681</v>
      </c>
      <c r="H265" s="148">
        <v>390</v>
      </c>
      <c r="I265" s="149"/>
      <c r="L265" s="144"/>
      <c r="M265" s="150"/>
      <c r="T265" s="151"/>
      <c r="AT265" s="146" t="s">
        <v>152</v>
      </c>
      <c r="AU265" s="146" t="s">
        <v>82</v>
      </c>
      <c r="AV265" s="12" t="s">
        <v>82</v>
      </c>
      <c r="AW265" s="12" t="s">
        <v>33</v>
      </c>
      <c r="AX265" s="12" t="s">
        <v>72</v>
      </c>
      <c r="AY265" s="146" t="s">
        <v>126</v>
      </c>
    </row>
    <row r="266" spans="2:65" s="13" customFormat="1" ht="11.25">
      <c r="B266" s="152"/>
      <c r="D266" s="145" t="s">
        <v>152</v>
      </c>
      <c r="E266" s="153" t="s">
        <v>19</v>
      </c>
      <c r="F266" s="154" t="s">
        <v>596</v>
      </c>
      <c r="H266" s="153" t="s">
        <v>19</v>
      </c>
      <c r="I266" s="155"/>
      <c r="L266" s="152"/>
      <c r="M266" s="156"/>
      <c r="T266" s="157"/>
      <c r="AT266" s="153" t="s">
        <v>152</v>
      </c>
      <c r="AU266" s="153" t="s">
        <v>82</v>
      </c>
      <c r="AV266" s="13" t="s">
        <v>80</v>
      </c>
      <c r="AW266" s="13" t="s">
        <v>33</v>
      </c>
      <c r="AX266" s="13" t="s">
        <v>72</v>
      </c>
      <c r="AY266" s="153" t="s">
        <v>126</v>
      </c>
    </row>
    <row r="267" spans="2:65" s="12" customFormat="1" ht="11.25">
      <c r="B267" s="144"/>
      <c r="D267" s="145" t="s">
        <v>152</v>
      </c>
      <c r="E267" s="146" t="s">
        <v>19</v>
      </c>
      <c r="F267" s="147" t="s">
        <v>597</v>
      </c>
      <c r="H267" s="148">
        <v>48.8</v>
      </c>
      <c r="I267" s="149"/>
      <c r="L267" s="144"/>
      <c r="M267" s="150"/>
      <c r="T267" s="151"/>
      <c r="AT267" s="146" t="s">
        <v>152</v>
      </c>
      <c r="AU267" s="146" t="s">
        <v>82</v>
      </c>
      <c r="AV267" s="12" t="s">
        <v>82</v>
      </c>
      <c r="AW267" s="12" t="s">
        <v>33</v>
      </c>
      <c r="AX267" s="12" t="s">
        <v>72</v>
      </c>
      <c r="AY267" s="146" t="s">
        <v>126</v>
      </c>
    </row>
    <row r="268" spans="2:65" s="14" customFormat="1" ht="11.25">
      <c r="B268" s="158"/>
      <c r="D268" s="145" t="s">
        <v>152</v>
      </c>
      <c r="E268" s="159" t="s">
        <v>19</v>
      </c>
      <c r="F268" s="160" t="s">
        <v>167</v>
      </c>
      <c r="H268" s="161">
        <v>719.3</v>
      </c>
      <c r="I268" s="162"/>
      <c r="L268" s="158"/>
      <c r="M268" s="163"/>
      <c r="T268" s="164"/>
      <c r="AT268" s="159" t="s">
        <v>152</v>
      </c>
      <c r="AU268" s="159" t="s">
        <v>82</v>
      </c>
      <c r="AV268" s="14" t="s">
        <v>133</v>
      </c>
      <c r="AW268" s="14" t="s">
        <v>33</v>
      </c>
      <c r="AX268" s="14" t="s">
        <v>80</v>
      </c>
      <c r="AY268" s="159" t="s">
        <v>126</v>
      </c>
    </row>
    <row r="269" spans="2:65" s="1" customFormat="1" ht="24.2" customHeight="1">
      <c r="B269" s="32"/>
      <c r="C269" s="127" t="s">
        <v>339</v>
      </c>
      <c r="D269" s="127" t="s">
        <v>128</v>
      </c>
      <c r="E269" s="128" t="s">
        <v>372</v>
      </c>
      <c r="F269" s="129" t="s">
        <v>373</v>
      </c>
      <c r="G269" s="130" t="s">
        <v>144</v>
      </c>
      <c r="H269" s="131">
        <v>438.8</v>
      </c>
      <c r="I269" s="132"/>
      <c r="J269" s="133">
        <f>ROUND(I269*H269,2)</f>
        <v>0</v>
      </c>
      <c r="K269" s="129" t="s">
        <v>132</v>
      </c>
      <c r="L269" s="32"/>
      <c r="M269" s="134" t="s">
        <v>19</v>
      </c>
      <c r="N269" s="135" t="s">
        <v>43</v>
      </c>
      <c r="P269" s="136">
        <f>O269*H269</f>
        <v>0</v>
      </c>
      <c r="Q269" s="136">
        <v>0</v>
      </c>
      <c r="R269" s="136">
        <f>Q269*H269</f>
        <v>0</v>
      </c>
      <c r="S269" s="136">
        <v>0</v>
      </c>
      <c r="T269" s="137">
        <f>S269*H269</f>
        <v>0</v>
      </c>
      <c r="AR269" s="138" t="s">
        <v>133</v>
      </c>
      <c r="AT269" s="138" t="s">
        <v>128</v>
      </c>
      <c r="AU269" s="138" t="s">
        <v>82</v>
      </c>
      <c r="AY269" s="17" t="s">
        <v>126</v>
      </c>
      <c r="BE269" s="139">
        <f>IF(N269="základní",J269,0)</f>
        <v>0</v>
      </c>
      <c r="BF269" s="139">
        <f>IF(N269="snížená",J269,0)</f>
        <v>0</v>
      </c>
      <c r="BG269" s="139">
        <f>IF(N269="zákl. přenesená",J269,0)</f>
        <v>0</v>
      </c>
      <c r="BH269" s="139">
        <f>IF(N269="sníž. přenesená",J269,0)</f>
        <v>0</v>
      </c>
      <c r="BI269" s="139">
        <f>IF(N269="nulová",J269,0)</f>
        <v>0</v>
      </c>
      <c r="BJ269" s="17" t="s">
        <v>80</v>
      </c>
      <c r="BK269" s="139">
        <f>ROUND(I269*H269,2)</f>
        <v>0</v>
      </c>
      <c r="BL269" s="17" t="s">
        <v>133</v>
      </c>
      <c r="BM269" s="138" t="s">
        <v>682</v>
      </c>
    </row>
    <row r="270" spans="2:65" s="1" customFormat="1" ht="11.25">
      <c r="B270" s="32"/>
      <c r="D270" s="140" t="s">
        <v>135</v>
      </c>
      <c r="F270" s="141" t="s">
        <v>375</v>
      </c>
      <c r="I270" s="142"/>
      <c r="L270" s="32"/>
      <c r="M270" s="143"/>
      <c r="T270" s="53"/>
      <c r="AT270" s="17" t="s">
        <v>135</v>
      </c>
      <c r="AU270" s="17" t="s">
        <v>82</v>
      </c>
    </row>
    <row r="271" spans="2:65" s="13" customFormat="1" ht="11.25">
      <c r="B271" s="152"/>
      <c r="D271" s="145" t="s">
        <v>152</v>
      </c>
      <c r="E271" s="153" t="s">
        <v>19</v>
      </c>
      <c r="F271" s="154" t="s">
        <v>680</v>
      </c>
      <c r="H271" s="153" t="s">
        <v>19</v>
      </c>
      <c r="I271" s="155"/>
      <c r="L271" s="152"/>
      <c r="M271" s="156"/>
      <c r="T271" s="157"/>
      <c r="AT271" s="153" t="s">
        <v>152</v>
      </c>
      <c r="AU271" s="153" t="s">
        <v>82</v>
      </c>
      <c r="AV271" s="13" t="s">
        <v>80</v>
      </c>
      <c r="AW271" s="13" t="s">
        <v>33</v>
      </c>
      <c r="AX271" s="13" t="s">
        <v>72</v>
      </c>
      <c r="AY271" s="153" t="s">
        <v>126</v>
      </c>
    </row>
    <row r="272" spans="2:65" s="12" customFormat="1" ht="11.25">
      <c r="B272" s="144"/>
      <c r="D272" s="145" t="s">
        <v>152</v>
      </c>
      <c r="E272" s="146" t="s">
        <v>19</v>
      </c>
      <c r="F272" s="147" t="s">
        <v>681</v>
      </c>
      <c r="H272" s="148">
        <v>390</v>
      </c>
      <c r="I272" s="149"/>
      <c r="L272" s="144"/>
      <c r="M272" s="150"/>
      <c r="T272" s="151"/>
      <c r="AT272" s="146" t="s">
        <v>152</v>
      </c>
      <c r="AU272" s="146" t="s">
        <v>82</v>
      </c>
      <c r="AV272" s="12" t="s">
        <v>82</v>
      </c>
      <c r="AW272" s="12" t="s">
        <v>33</v>
      </c>
      <c r="AX272" s="12" t="s">
        <v>72</v>
      </c>
      <c r="AY272" s="146" t="s">
        <v>126</v>
      </c>
    </row>
    <row r="273" spans="2:65" s="13" customFormat="1" ht="11.25">
      <c r="B273" s="152"/>
      <c r="D273" s="145" t="s">
        <v>152</v>
      </c>
      <c r="E273" s="153" t="s">
        <v>19</v>
      </c>
      <c r="F273" s="154" t="s">
        <v>596</v>
      </c>
      <c r="H273" s="153" t="s">
        <v>19</v>
      </c>
      <c r="I273" s="155"/>
      <c r="L273" s="152"/>
      <c r="M273" s="156"/>
      <c r="T273" s="157"/>
      <c r="AT273" s="153" t="s">
        <v>152</v>
      </c>
      <c r="AU273" s="153" t="s">
        <v>82</v>
      </c>
      <c r="AV273" s="13" t="s">
        <v>80</v>
      </c>
      <c r="AW273" s="13" t="s">
        <v>33</v>
      </c>
      <c r="AX273" s="13" t="s">
        <v>72</v>
      </c>
      <c r="AY273" s="153" t="s">
        <v>126</v>
      </c>
    </row>
    <row r="274" spans="2:65" s="12" customFormat="1" ht="11.25">
      <c r="B274" s="144"/>
      <c r="D274" s="145" t="s">
        <v>152</v>
      </c>
      <c r="E274" s="146" t="s">
        <v>19</v>
      </c>
      <c r="F274" s="147" t="s">
        <v>597</v>
      </c>
      <c r="H274" s="148">
        <v>48.8</v>
      </c>
      <c r="I274" s="149"/>
      <c r="L274" s="144"/>
      <c r="M274" s="150"/>
      <c r="T274" s="151"/>
      <c r="AT274" s="146" t="s">
        <v>152</v>
      </c>
      <c r="AU274" s="146" t="s">
        <v>82</v>
      </c>
      <c r="AV274" s="12" t="s">
        <v>82</v>
      </c>
      <c r="AW274" s="12" t="s">
        <v>33</v>
      </c>
      <c r="AX274" s="12" t="s">
        <v>72</v>
      </c>
      <c r="AY274" s="146" t="s">
        <v>126</v>
      </c>
    </row>
    <row r="275" spans="2:65" s="14" customFormat="1" ht="11.25">
      <c r="B275" s="158"/>
      <c r="D275" s="145" t="s">
        <v>152</v>
      </c>
      <c r="E275" s="159" t="s">
        <v>19</v>
      </c>
      <c r="F275" s="160" t="s">
        <v>167</v>
      </c>
      <c r="H275" s="161">
        <v>438.8</v>
      </c>
      <c r="I275" s="162"/>
      <c r="L275" s="158"/>
      <c r="M275" s="163"/>
      <c r="T275" s="164"/>
      <c r="AT275" s="159" t="s">
        <v>152</v>
      </c>
      <c r="AU275" s="159" t="s">
        <v>82</v>
      </c>
      <c r="AV275" s="14" t="s">
        <v>133</v>
      </c>
      <c r="AW275" s="14" t="s">
        <v>33</v>
      </c>
      <c r="AX275" s="14" t="s">
        <v>80</v>
      </c>
      <c r="AY275" s="159" t="s">
        <v>126</v>
      </c>
    </row>
    <row r="276" spans="2:65" s="1" customFormat="1" ht="24.2" customHeight="1">
      <c r="B276" s="32"/>
      <c r="C276" s="127" t="s">
        <v>343</v>
      </c>
      <c r="D276" s="127" t="s">
        <v>128</v>
      </c>
      <c r="E276" s="128" t="s">
        <v>377</v>
      </c>
      <c r="F276" s="129" t="s">
        <v>378</v>
      </c>
      <c r="G276" s="130" t="s">
        <v>144</v>
      </c>
      <c r="H276" s="131">
        <v>438.8</v>
      </c>
      <c r="I276" s="132"/>
      <c r="J276" s="133">
        <f>ROUND(I276*H276,2)</f>
        <v>0</v>
      </c>
      <c r="K276" s="129" t="s">
        <v>132</v>
      </c>
      <c r="L276" s="32"/>
      <c r="M276" s="134" t="s">
        <v>19</v>
      </c>
      <c r="N276" s="135" t="s">
        <v>43</v>
      </c>
      <c r="P276" s="136">
        <f>O276*H276</f>
        <v>0</v>
      </c>
      <c r="Q276" s="136">
        <v>0</v>
      </c>
      <c r="R276" s="136">
        <f>Q276*H276</f>
        <v>0</v>
      </c>
      <c r="S276" s="136">
        <v>0</v>
      </c>
      <c r="T276" s="137">
        <f>S276*H276</f>
        <v>0</v>
      </c>
      <c r="AR276" s="138" t="s">
        <v>133</v>
      </c>
      <c r="AT276" s="138" t="s">
        <v>128</v>
      </c>
      <c r="AU276" s="138" t="s">
        <v>82</v>
      </c>
      <c r="AY276" s="17" t="s">
        <v>126</v>
      </c>
      <c r="BE276" s="139">
        <f>IF(N276="základní",J276,0)</f>
        <v>0</v>
      </c>
      <c r="BF276" s="139">
        <f>IF(N276="snížená",J276,0)</f>
        <v>0</v>
      </c>
      <c r="BG276" s="139">
        <f>IF(N276="zákl. přenesená",J276,0)</f>
        <v>0</v>
      </c>
      <c r="BH276" s="139">
        <f>IF(N276="sníž. přenesená",J276,0)</f>
        <v>0</v>
      </c>
      <c r="BI276" s="139">
        <f>IF(N276="nulová",J276,0)</f>
        <v>0</v>
      </c>
      <c r="BJ276" s="17" t="s">
        <v>80</v>
      </c>
      <c r="BK276" s="139">
        <f>ROUND(I276*H276,2)</f>
        <v>0</v>
      </c>
      <c r="BL276" s="17" t="s">
        <v>133</v>
      </c>
      <c r="BM276" s="138" t="s">
        <v>683</v>
      </c>
    </row>
    <row r="277" spans="2:65" s="1" customFormat="1" ht="11.25">
      <c r="B277" s="32"/>
      <c r="D277" s="140" t="s">
        <v>135</v>
      </c>
      <c r="F277" s="141" t="s">
        <v>380</v>
      </c>
      <c r="I277" s="142"/>
      <c r="L277" s="32"/>
      <c r="M277" s="143"/>
      <c r="T277" s="53"/>
      <c r="AT277" s="17" t="s">
        <v>135</v>
      </c>
      <c r="AU277" s="17" t="s">
        <v>82</v>
      </c>
    </row>
    <row r="278" spans="2:65" s="13" customFormat="1" ht="11.25">
      <c r="B278" s="152"/>
      <c r="D278" s="145" t="s">
        <v>152</v>
      </c>
      <c r="E278" s="153" t="s">
        <v>19</v>
      </c>
      <c r="F278" s="154" t="s">
        <v>680</v>
      </c>
      <c r="H278" s="153" t="s">
        <v>19</v>
      </c>
      <c r="I278" s="155"/>
      <c r="L278" s="152"/>
      <c r="M278" s="156"/>
      <c r="T278" s="157"/>
      <c r="AT278" s="153" t="s">
        <v>152</v>
      </c>
      <c r="AU278" s="153" t="s">
        <v>82</v>
      </c>
      <c r="AV278" s="13" t="s">
        <v>80</v>
      </c>
      <c r="AW278" s="13" t="s">
        <v>33</v>
      </c>
      <c r="AX278" s="13" t="s">
        <v>72</v>
      </c>
      <c r="AY278" s="153" t="s">
        <v>126</v>
      </c>
    </row>
    <row r="279" spans="2:65" s="12" customFormat="1" ht="11.25">
      <c r="B279" s="144"/>
      <c r="D279" s="145" t="s">
        <v>152</v>
      </c>
      <c r="E279" s="146" t="s">
        <v>19</v>
      </c>
      <c r="F279" s="147" t="s">
        <v>681</v>
      </c>
      <c r="H279" s="148">
        <v>390</v>
      </c>
      <c r="I279" s="149"/>
      <c r="L279" s="144"/>
      <c r="M279" s="150"/>
      <c r="T279" s="151"/>
      <c r="AT279" s="146" t="s">
        <v>152</v>
      </c>
      <c r="AU279" s="146" t="s">
        <v>82</v>
      </c>
      <c r="AV279" s="12" t="s">
        <v>82</v>
      </c>
      <c r="AW279" s="12" t="s">
        <v>33</v>
      </c>
      <c r="AX279" s="12" t="s">
        <v>72</v>
      </c>
      <c r="AY279" s="146" t="s">
        <v>126</v>
      </c>
    </row>
    <row r="280" spans="2:65" s="13" customFormat="1" ht="11.25">
      <c r="B280" s="152"/>
      <c r="D280" s="145" t="s">
        <v>152</v>
      </c>
      <c r="E280" s="153" t="s">
        <v>19</v>
      </c>
      <c r="F280" s="154" t="s">
        <v>596</v>
      </c>
      <c r="H280" s="153" t="s">
        <v>19</v>
      </c>
      <c r="I280" s="155"/>
      <c r="L280" s="152"/>
      <c r="M280" s="156"/>
      <c r="T280" s="157"/>
      <c r="AT280" s="153" t="s">
        <v>152</v>
      </c>
      <c r="AU280" s="153" t="s">
        <v>82</v>
      </c>
      <c r="AV280" s="13" t="s">
        <v>80</v>
      </c>
      <c r="AW280" s="13" t="s">
        <v>33</v>
      </c>
      <c r="AX280" s="13" t="s">
        <v>72</v>
      </c>
      <c r="AY280" s="153" t="s">
        <v>126</v>
      </c>
    </row>
    <row r="281" spans="2:65" s="12" customFormat="1" ht="11.25">
      <c r="B281" s="144"/>
      <c r="D281" s="145" t="s">
        <v>152</v>
      </c>
      <c r="E281" s="146" t="s">
        <v>19</v>
      </c>
      <c r="F281" s="147" t="s">
        <v>597</v>
      </c>
      <c r="H281" s="148">
        <v>48.8</v>
      </c>
      <c r="I281" s="149"/>
      <c r="L281" s="144"/>
      <c r="M281" s="150"/>
      <c r="T281" s="151"/>
      <c r="AT281" s="146" t="s">
        <v>152</v>
      </c>
      <c r="AU281" s="146" t="s">
        <v>82</v>
      </c>
      <c r="AV281" s="12" t="s">
        <v>82</v>
      </c>
      <c r="AW281" s="12" t="s">
        <v>33</v>
      </c>
      <c r="AX281" s="12" t="s">
        <v>72</v>
      </c>
      <c r="AY281" s="146" t="s">
        <v>126</v>
      </c>
    </row>
    <row r="282" spans="2:65" s="14" customFormat="1" ht="11.25">
      <c r="B282" s="158"/>
      <c r="D282" s="145" t="s">
        <v>152</v>
      </c>
      <c r="E282" s="159" t="s">
        <v>19</v>
      </c>
      <c r="F282" s="160" t="s">
        <v>167</v>
      </c>
      <c r="H282" s="161">
        <v>438.8</v>
      </c>
      <c r="I282" s="162"/>
      <c r="L282" s="158"/>
      <c r="M282" s="163"/>
      <c r="T282" s="164"/>
      <c r="AT282" s="159" t="s">
        <v>152</v>
      </c>
      <c r="AU282" s="159" t="s">
        <v>82</v>
      </c>
      <c r="AV282" s="14" t="s">
        <v>133</v>
      </c>
      <c r="AW282" s="14" t="s">
        <v>33</v>
      </c>
      <c r="AX282" s="14" t="s">
        <v>80</v>
      </c>
      <c r="AY282" s="159" t="s">
        <v>126</v>
      </c>
    </row>
    <row r="283" spans="2:65" s="1" customFormat="1" ht="44.25" customHeight="1">
      <c r="B283" s="32"/>
      <c r="C283" s="127" t="s">
        <v>347</v>
      </c>
      <c r="D283" s="127" t="s">
        <v>128</v>
      </c>
      <c r="E283" s="128" t="s">
        <v>684</v>
      </c>
      <c r="F283" s="129" t="s">
        <v>685</v>
      </c>
      <c r="G283" s="130" t="s">
        <v>144</v>
      </c>
      <c r="H283" s="131">
        <v>280.5</v>
      </c>
      <c r="I283" s="132"/>
      <c r="J283" s="133">
        <f>ROUND(I283*H283,2)</f>
        <v>0</v>
      </c>
      <c r="K283" s="129" t="s">
        <v>132</v>
      </c>
      <c r="L283" s="32"/>
      <c r="M283" s="134" t="s">
        <v>19</v>
      </c>
      <c r="N283" s="135" t="s">
        <v>43</v>
      </c>
      <c r="P283" s="136">
        <f>O283*H283</f>
        <v>0</v>
      </c>
      <c r="Q283" s="136">
        <v>8.9219999999999994E-2</v>
      </c>
      <c r="R283" s="136">
        <f>Q283*H283</f>
        <v>25.026209999999999</v>
      </c>
      <c r="S283" s="136">
        <v>0</v>
      </c>
      <c r="T283" s="137">
        <f>S283*H283</f>
        <v>0</v>
      </c>
      <c r="AR283" s="138" t="s">
        <v>133</v>
      </c>
      <c r="AT283" s="138" t="s">
        <v>128</v>
      </c>
      <c r="AU283" s="138" t="s">
        <v>82</v>
      </c>
      <c r="AY283" s="17" t="s">
        <v>126</v>
      </c>
      <c r="BE283" s="139">
        <f>IF(N283="základní",J283,0)</f>
        <v>0</v>
      </c>
      <c r="BF283" s="139">
        <f>IF(N283="snížená",J283,0)</f>
        <v>0</v>
      </c>
      <c r="BG283" s="139">
        <f>IF(N283="zákl. přenesená",J283,0)</f>
        <v>0</v>
      </c>
      <c r="BH283" s="139">
        <f>IF(N283="sníž. přenesená",J283,0)</f>
        <v>0</v>
      </c>
      <c r="BI283" s="139">
        <f>IF(N283="nulová",J283,0)</f>
        <v>0</v>
      </c>
      <c r="BJ283" s="17" t="s">
        <v>80</v>
      </c>
      <c r="BK283" s="139">
        <f>ROUND(I283*H283,2)</f>
        <v>0</v>
      </c>
      <c r="BL283" s="17" t="s">
        <v>133</v>
      </c>
      <c r="BM283" s="138" t="s">
        <v>384</v>
      </c>
    </row>
    <row r="284" spans="2:65" s="1" customFormat="1" ht="11.25">
      <c r="B284" s="32"/>
      <c r="D284" s="140" t="s">
        <v>135</v>
      </c>
      <c r="F284" s="141" t="s">
        <v>686</v>
      </c>
      <c r="I284" s="142"/>
      <c r="L284" s="32"/>
      <c r="M284" s="143"/>
      <c r="T284" s="53"/>
      <c r="AT284" s="17" t="s">
        <v>135</v>
      </c>
      <c r="AU284" s="17" t="s">
        <v>82</v>
      </c>
    </row>
    <row r="285" spans="2:65" s="13" customFormat="1" ht="11.25">
      <c r="B285" s="152"/>
      <c r="D285" s="145" t="s">
        <v>152</v>
      </c>
      <c r="E285" s="153" t="s">
        <v>19</v>
      </c>
      <c r="F285" s="154" t="s">
        <v>252</v>
      </c>
      <c r="H285" s="153" t="s">
        <v>19</v>
      </c>
      <c r="I285" s="155"/>
      <c r="L285" s="152"/>
      <c r="M285" s="156"/>
      <c r="T285" s="157"/>
      <c r="AT285" s="153" t="s">
        <v>152</v>
      </c>
      <c r="AU285" s="153" t="s">
        <v>82</v>
      </c>
      <c r="AV285" s="13" t="s">
        <v>80</v>
      </c>
      <c r="AW285" s="13" t="s">
        <v>33</v>
      </c>
      <c r="AX285" s="13" t="s">
        <v>72</v>
      </c>
      <c r="AY285" s="153" t="s">
        <v>126</v>
      </c>
    </row>
    <row r="286" spans="2:65" s="12" customFormat="1" ht="11.25">
      <c r="B286" s="144"/>
      <c r="D286" s="145" t="s">
        <v>152</v>
      </c>
      <c r="E286" s="146" t="s">
        <v>19</v>
      </c>
      <c r="F286" s="147" t="s">
        <v>591</v>
      </c>
      <c r="H286" s="148">
        <v>280.5</v>
      </c>
      <c r="I286" s="149"/>
      <c r="L286" s="144"/>
      <c r="M286" s="150"/>
      <c r="T286" s="151"/>
      <c r="AT286" s="146" t="s">
        <v>152</v>
      </c>
      <c r="AU286" s="146" t="s">
        <v>82</v>
      </c>
      <c r="AV286" s="12" t="s">
        <v>82</v>
      </c>
      <c r="AW286" s="12" t="s">
        <v>33</v>
      </c>
      <c r="AX286" s="12" t="s">
        <v>80</v>
      </c>
      <c r="AY286" s="146" t="s">
        <v>126</v>
      </c>
    </row>
    <row r="287" spans="2:65" s="1" customFormat="1" ht="16.5" customHeight="1">
      <c r="B287" s="32"/>
      <c r="C287" s="165" t="s">
        <v>352</v>
      </c>
      <c r="D287" s="165" t="s">
        <v>226</v>
      </c>
      <c r="E287" s="166" t="s">
        <v>387</v>
      </c>
      <c r="F287" s="167" t="s">
        <v>388</v>
      </c>
      <c r="G287" s="168" t="s">
        <v>144</v>
      </c>
      <c r="H287" s="169">
        <v>288.91500000000002</v>
      </c>
      <c r="I287" s="170"/>
      <c r="J287" s="171">
        <f>ROUND(I287*H287,2)</f>
        <v>0</v>
      </c>
      <c r="K287" s="167" t="s">
        <v>132</v>
      </c>
      <c r="L287" s="172"/>
      <c r="M287" s="173" t="s">
        <v>19</v>
      </c>
      <c r="N287" s="174" t="s">
        <v>43</v>
      </c>
      <c r="P287" s="136">
        <f>O287*H287</f>
        <v>0</v>
      </c>
      <c r="Q287" s="136">
        <v>0.13200000000000001</v>
      </c>
      <c r="R287" s="136">
        <f>Q287*H287</f>
        <v>38.136780000000002</v>
      </c>
      <c r="S287" s="136">
        <v>0</v>
      </c>
      <c r="T287" s="137">
        <f>S287*H287</f>
        <v>0</v>
      </c>
      <c r="AR287" s="138" t="s">
        <v>182</v>
      </c>
      <c r="AT287" s="138" t="s">
        <v>226</v>
      </c>
      <c r="AU287" s="138" t="s">
        <v>82</v>
      </c>
      <c r="AY287" s="17" t="s">
        <v>126</v>
      </c>
      <c r="BE287" s="139">
        <f>IF(N287="základní",J287,0)</f>
        <v>0</v>
      </c>
      <c r="BF287" s="139">
        <f>IF(N287="snížená",J287,0)</f>
        <v>0</v>
      </c>
      <c r="BG287" s="139">
        <f>IF(N287="zákl. přenesená",J287,0)</f>
        <v>0</v>
      </c>
      <c r="BH287" s="139">
        <f>IF(N287="sníž. přenesená",J287,0)</f>
        <v>0</v>
      </c>
      <c r="BI287" s="139">
        <f>IF(N287="nulová",J287,0)</f>
        <v>0</v>
      </c>
      <c r="BJ287" s="17" t="s">
        <v>80</v>
      </c>
      <c r="BK287" s="139">
        <f>ROUND(I287*H287,2)</f>
        <v>0</v>
      </c>
      <c r="BL287" s="17" t="s">
        <v>133</v>
      </c>
      <c r="BM287" s="138" t="s">
        <v>389</v>
      </c>
    </row>
    <row r="288" spans="2:65" s="12" customFormat="1" ht="11.25">
      <c r="B288" s="144"/>
      <c r="D288" s="145" t="s">
        <v>152</v>
      </c>
      <c r="F288" s="147" t="s">
        <v>687</v>
      </c>
      <c r="H288" s="148">
        <v>288.91500000000002</v>
      </c>
      <c r="I288" s="149"/>
      <c r="L288" s="144"/>
      <c r="M288" s="150"/>
      <c r="T288" s="151"/>
      <c r="AT288" s="146" t="s">
        <v>152</v>
      </c>
      <c r="AU288" s="146" t="s">
        <v>82</v>
      </c>
      <c r="AV288" s="12" t="s">
        <v>82</v>
      </c>
      <c r="AW288" s="12" t="s">
        <v>4</v>
      </c>
      <c r="AX288" s="12" t="s">
        <v>80</v>
      </c>
      <c r="AY288" s="146" t="s">
        <v>126</v>
      </c>
    </row>
    <row r="289" spans="2:65" s="1" customFormat="1" ht="33" customHeight="1">
      <c r="B289" s="32"/>
      <c r="C289" s="127" t="s">
        <v>356</v>
      </c>
      <c r="D289" s="127" t="s">
        <v>128</v>
      </c>
      <c r="E289" s="128" t="s">
        <v>392</v>
      </c>
      <c r="F289" s="129" t="s">
        <v>688</v>
      </c>
      <c r="G289" s="130" t="s">
        <v>144</v>
      </c>
      <c r="H289" s="131">
        <v>390</v>
      </c>
      <c r="I289" s="132"/>
      <c r="J289" s="133">
        <f>ROUND(I289*H289,2)</f>
        <v>0</v>
      </c>
      <c r="K289" s="129" t="s">
        <v>19</v>
      </c>
      <c r="L289" s="32"/>
      <c r="M289" s="134" t="s">
        <v>19</v>
      </c>
      <c r="N289" s="135" t="s">
        <v>43</v>
      </c>
      <c r="P289" s="136">
        <f>O289*H289</f>
        <v>0</v>
      </c>
      <c r="Q289" s="136">
        <v>0</v>
      </c>
      <c r="R289" s="136">
        <f>Q289*H289</f>
        <v>0</v>
      </c>
      <c r="S289" s="136">
        <v>0</v>
      </c>
      <c r="T289" s="137">
        <f>S289*H289</f>
        <v>0</v>
      </c>
      <c r="AR289" s="138" t="s">
        <v>133</v>
      </c>
      <c r="AT289" s="138" t="s">
        <v>128</v>
      </c>
      <c r="AU289" s="138" t="s">
        <v>82</v>
      </c>
      <c r="AY289" s="17" t="s">
        <v>126</v>
      </c>
      <c r="BE289" s="139">
        <f>IF(N289="základní",J289,0)</f>
        <v>0</v>
      </c>
      <c r="BF289" s="139">
        <f>IF(N289="snížená",J289,0)</f>
        <v>0</v>
      </c>
      <c r="BG289" s="139">
        <f>IF(N289="zákl. přenesená",J289,0)</f>
        <v>0</v>
      </c>
      <c r="BH289" s="139">
        <f>IF(N289="sníž. přenesená",J289,0)</f>
        <v>0</v>
      </c>
      <c r="BI289" s="139">
        <f>IF(N289="nulová",J289,0)</f>
        <v>0</v>
      </c>
      <c r="BJ289" s="17" t="s">
        <v>80</v>
      </c>
      <c r="BK289" s="139">
        <f>ROUND(I289*H289,2)</f>
        <v>0</v>
      </c>
      <c r="BL289" s="17" t="s">
        <v>133</v>
      </c>
      <c r="BM289" s="138" t="s">
        <v>394</v>
      </c>
    </row>
    <row r="290" spans="2:65" s="13" customFormat="1" ht="11.25">
      <c r="B290" s="152"/>
      <c r="D290" s="145" t="s">
        <v>152</v>
      </c>
      <c r="E290" s="153" t="s">
        <v>19</v>
      </c>
      <c r="F290" s="154" t="s">
        <v>689</v>
      </c>
      <c r="H290" s="153" t="s">
        <v>19</v>
      </c>
      <c r="I290" s="155"/>
      <c r="L290" s="152"/>
      <c r="M290" s="156"/>
      <c r="T290" s="157"/>
      <c r="AT290" s="153" t="s">
        <v>152</v>
      </c>
      <c r="AU290" s="153" t="s">
        <v>82</v>
      </c>
      <c r="AV290" s="13" t="s">
        <v>80</v>
      </c>
      <c r="AW290" s="13" t="s">
        <v>33</v>
      </c>
      <c r="AX290" s="13" t="s">
        <v>72</v>
      </c>
      <c r="AY290" s="153" t="s">
        <v>126</v>
      </c>
    </row>
    <row r="291" spans="2:65" s="12" customFormat="1" ht="11.25">
      <c r="B291" s="144"/>
      <c r="D291" s="145" t="s">
        <v>152</v>
      </c>
      <c r="E291" s="146" t="s">
        <v>19</v>
      </c>
      <c r="F291" s="147" t="s">
        <v>681</v>
      </c>
      <c r="H291" s="148">
        <v>390</v>
      </c>
      <c r="I291" s="149"/>
      <c r="L291" s="144"/>
      <c r="M291" s="150"/>
      <c r="T291" s="151"/>
      <c r="AT291" s="146" t="s">
        <v>152</v>
      </c>
      <c r="AU291" s="146" t="s">
        <v>82</v>
      </c>
      <c r="AV291" s="12" t="s">
        <v>82</v>
      </c>
      <c r="AW291" s="12" t="s">
        <v>33</v>
      </c>
      <c r="AX291" s="12" t="s">
        <v>72</v>
      </c>
      <c r="AY291" s="146" t="s">
        <v>126</v>
      </c>
    </row>
    <row r="292" spans="2:65" s="14" customFormat="1" ht="11.25">
      <c r="B292" s="158"/>
      <c r="D292" s="145" t="s">
        <v>152</v>
      </c>
      <c r="E292" s="159" t="s">
        <v>19</v>
      </c>
      <c r="F292" s="160" t="s">
        <v>167</v>
      </c>
      <c r="H292" s="161">
        <v>390</v>
      </c>
      <c r="I292" s="162"/>
      <c r="L292" s="158"/>
      <c r="M292" s="163"/>
      <c r="T292" s="164"/>
      <c r="AT292" s="159" t="s">
        <v>152</v>
      </c>
      <c r="AU292" s="159" t="s">
        <v>82</v>
      </c>
      <c r="AV292" s="14" t="s">
        <v>133</v>
      </c>
      <c r="AW292" s="14" t="s">
        <v>33</v>
      </c>
      <c r="AX292" s="14" t="s">
        <v>80</v>
      </c>
      <c r="AY292" s="159" t="s">
        <v>126</v>
      </c>
    </row>
    <row r="293" spans="2:65" s="1" customFormat="1" ht="21.75" customHeight="1">
      <c r="B293" s="32"/>
      <c r="C293" s="127" t="s">
        <v>361</v>
      </c>
      <c r="D293" s="127" t="s">
        <v>128</v>
      </c>
      <c r="E293" s="128" t="s">
        <v>396</v>
      </c>
      <c r="F293" s="129" t="s">
        <v>397</v>
      </c>
      <c r="G293" s="130" t="s">
        <v>144</v>
      </c>
      <c r="H293" s="131">
        <v>48.8</v>
      </c>
      <c r="I293" s="132"/>
      <c r="J293" s="133">
        <f>ROUND(I293*H293,2)</f>
        <v>0</v>
      </c>
      <c r="K293" s="129" t="s">
        <v>19</v>
      </c>
      <c r="L293" s="32"/>
      <c r="M293" s="134" t="s">
        <v>19</v>
      </c>
      <c r="N293" s="135" t="s">
        <v>43</v>
      </c>
      <c r="P293" s="136">
        <f>O293*H293</f>
        <v>0</v>
      </c>
      <c r="Q293" s="136">
        <v>0</v>
      </c>
      <c r="R293" s="136">
        <f>Q293*H293</f>
        <v>0</v>
      </c>
      <c r="S293" s="136">
        <v>0</v>
      </c>
      <c r="T293" s="137">
        <f>S293*H293</f>
        <v>0</v>
      </c>
      <c r="AR293" s="138" t="s">
        <v>133</v>
      </c>
      <c r="AT293" s="138" t="s">
        <v>128</v>
      </c>
      <c r="AU293" s="138" t="s">
        <v>82</v>
      </c>
      <c r="AY293" s="17" t="s">
        <v>126</v>
      </c>
      <c r="BE293" s="139">
        <f>IF(N293="základní",J293,0)</f>
        <v>0</v>
      </c>
      <c r="BF293" s="139">
        <f>IF(N293="snížená",J293,0)</f>
        <v>0</v>
      </c>
      <c r="BG293" s="139">
        <f>IF(N293="zákl. přenesená",J293,0)</f>
        <v>0</v>
      </c>
      <c r="BH293" s="139">
        <f>IF(N293="sníž. přenesená",J293,0)</f>
        <v>0</v>
      </c>
      <c r="BI293" s="139">
        <f>IF(N293="nulová",J293,0)</f>
        <v>0</v>
      </c>
      <c r="BJ293" s="17" t="s">
        <v>80</v>
      </c>
      <c r="BK293" s="139">
        <f>ROUND(I293*H293,2)</f>
        <v>0</v>
      </c>
      <c r="BL293" s="17" t="s">
        <v>133</v>
      </c>
      <c r="BM293" s="138" t="s">
        <v>398</v>
      </c>
    </row>
    <row r="294" spans="2:65" s="13" customFormat="1" ht="11.25">
      <c r="B294" s="152"/>
      <c r="D294" s="145" t="s">
        <v>152</v>
      </c>
      <c r="E294" s="153" t="s">
        <v>19</v>
      </c>
      <c r="F294" s="154" t="s">
        <v>596</v>
      </c>
      <c r="H294" s="153" t="s">
        <v>19</v>
      </c>
      <c r="I294" s="155"/>
      <c r="L294" s="152"/>
      <c r="M294" s="156"/>
      <c r="T294" s="157"/>
      <c r="AT294" s="153" t="s">
        <v>152</v>
      </c>
      <c r="AU294" s="153" t="s">
        <v>82</v>
      </c>
      <c r="AV294" s="13" t="s">
        <v>80</v>
      </c>
      <c r="AW294" s="13" t="s">
        <v>33</v>
      </c>
      <c r="AX294" s="13" t="s">
        <v>72</v>
      </c>
      <c r="AY294" s="153" t="s">
        <v>126</v>
      </c>
    </row>
    <row r="295" spans="2:65" s="12" customFormat="1" ht="11.25">
      <c r="B295" s="144"/>
      <c r="D295" s="145" t="s">
        <v>152</v>
      </c>
      <c r="E295" s="146" t="s">
        <v>19</v>
      </c>
      <c r="F295" s="147" t="s">
        <v>597</v>
      </c>
      <c r="H295" s="148">
        <v>48.8</v>
      </c>
      <c r="I295" s="149"/>
      <c r="L295" s="144"/>
      <c r="M295" s="150"/>
      <c r="T295" s="151"/>
      <c r="AT295" s="146" t="s">
        <v>152</v>
      </c>
      <c r="AU295" s="146" t="s">
        <v>82</v>
      </c>
      <c r="AV295" s="12" t="s">
        <v>82</v>
      </c>
      <c r="AW295" s="12" t="s">
        <v>33</v>
      </c>
      <c r="AX295" s="12" t="s">
        <v>72</v>
      </c>
      <c r="AY295" s="146" t="s">
        <v>126</v>
      </c>
    </row>
    <row r="296" spans="2:65" s="14" customFormat="1" ht="11.25">
      <c r="B296" s="158"/>
      <c r="D296" s="145" t="s">
        <v>152</v>
      </c>
      <c r="E296" s="159" t="s">
        <v>19</v>
      </c>
      <c r="F296" s="160" t="s">
        <v>167</v>
      </c>
      <c r="H296" s="161">
        <v>48.8</v>
      </c>
      <c r="I296" s="162"/>
      <c r="L296" s="158"/>
      <c r="M296" s="163"/>
      <c r="T296" s="164"/>
      <c r="AT296" s="159" t="s">
        <v>152</v>
      </c>
      <c r="AU296" s="159" t="s">
        <v>82</v>
      </c>
      <c r="AV296" s="14" t="s">
        <v>133</v>
      </c>
      <c r="AW296" s="14" t="s">
        <v>33</v>
      </c>
      <c r="AX296" s="14" t="s">
        <v>80</v>
      </c>
      <c r="AY296" s="159" t="s">
        <v>126</v>
      </c>
    </row>
    <row r="297" spans="2:65" s="1" customFormat="1" ht="24.2" customHeight="1">
      <c r="B297" s="32"/>
      <c r="C297" s="127" t="s">
        <v>366</v>
      </c>
      <c r="D297" s="127" t="s">
        <v>128</v>
      </c>
      <c r="E297" s="128" t="s">
        <v>400</v>
      </c>
      <c r="F297" s="129" t="s">
        <v>401</v>
      </c>
      <c r="G297" s="130" t="s">
        <v>144</v>
      </c>
      <c r="H297" s="131">
        <v>48.8</v>
      </c>
      <c r="I297" s="132"/>
      <c r="J297" s="133">
        <f>ROUND(I297*H297,2)</f>
        <v>0</v>
      </c>
      <c r="K297" s="129" t="s">
        <v>19</v>
      </c>
      <c r="L297" s="32"/>
      <c r="M297" s="134" t="s">
        <v>19</v>
      </c>
      <c r="N297" s="135" t="s">
        <v>43</v>
      </c>
      <c r="P297" s="136">
        <f>O297*H297</f>
        <v>0</v>
      </c>
      <c r="Q297" s="136">
        <v>0</v>
      </c>
      <c r="R297" s="136">
        <f>Q297*H297</f>
        <v>0</v>
      </c>
      <c r="S297" s="136">
        <v>0</v>
      </c>
      <c r="T297" s="137">
        <f>S297*H297</f>
        <v>0</v>
      </c>
      <c r="AR297" s="138" t="s">
        <v>133</v>
      </c>
      <c r="AT297" s="138" t="s">
        <v>128</v>
      </c>
      <c r="AU297" s="138" t="s">
        <v>82</v>
      </c>
      <c r="AY297" s="17" t="s">
        <v>126</v>
      </c>
      <c r="BE297" s="139">
        <f>IF(N297="základní",J297,0)</f>
        <v>0</v>
      </c>
      <c r="BF297" s="139">
        <f>IF(N297="snížená",J297,0)</f>
        <v>0</v>
      </c>
      <c r="BG297" s="139">
        <f>IF(N297="zákl. přenesená",J297,0)</f>
        <v>0</v>
      </c>
      <c r="BH297" s="139">
        <f>IF(N297="sníž. přenesená",J297,0)</f>
        <v>0</v>
      </c>
      <c r="BI297" s="139">
        <f>IF(N297="nulová",J297,0)</f>
        <v>0</v>
      </c>
      <c r="BJ297" s="17" t="s">
        <v>80</v>
      </c>
      <c r="BK297" s="139">
        <f>ROUND(I297*H297,2)</f>
        <v>0</v>
      </c>
      <c r="BL297" s="17" t="s">
        <v>133</v>
      </c>
      <c r="BM297" s="138" t="s">
        <v>402</v>
      </c>
    </row>
    <row r="298" spans="2:65" s="12" customFormat="1" ht="11.25">
      <c r="B298" s="144"/>
      <c r="D298" s="145" t="s">
        <v>152</v>
      </c>
      <c r="E298" s="146" t="s">
        <v>19</v>
      </c>
      <c r="F298" s="147" t="s">
        <v>597</v>
      </c>
      <c r="H298" s="148">
        <v>48.8</v>
      </c>
      <c r="I298" s="149"/>
      <c r="L298" s="144"/>
      <c r="M298" s="150"/>
      <c r="T298" s="151"/>
      <c r="AT298" s="146" t="s">
        <v>152</v>
      </c>
      <c r="AU298" s="146" t="s">
        <v>82</v>
      </c>
      <c r="AV298" s="12" t="s">
        <v>82</v>
      </c>
      <c r="AW298" s="12" t="s">
        <v>33</v>
      </c>
      <c r="AX298" s="12" t="s">
        <v>72</v>
      </c>
      <c r="AY298" s="146" t="s">
        <v>126</v>
      </c>
    </row>
    <row r="299" spans="2:65" s="14" customFormat="1" ht="11.25">
      <c r="B299" s="158"/>
      <c r="D299" s="145" t="s">
        <v>152</v>
      </c>
      <c r="E299" s="159" t="s">
        <v>19</v>
      </c>
      <c r="F299" s="160" t="s">
        <v>167</v>
      </c>
      <c r="H299" s="161">
        <v>48.8</v>
      </c>
      <c r="I299" s="162"/>
      <c r="L299" s="158"/>
      <c r="M299" s="163"/>
      <c r="T299" s="164"/>
      <c r="AT299" s="159" t="s">
        <v>152</v>
      </c>
      <c r="AU299" s="159" t="s">
        <v>82</v>
      </c>
      <c r="AV299" s="14" t="s">
        <v>133</v>
      </c>
      <c r="AW299" s="14" t="s">
        <v>33</v>
      </c>
      <c r="AX299" s="14" t="s">
        <v>80</v>
      </c>
      <c r="AY299" s="159" t="s">
        <v>126</v>
      </c>
    </row>
    <row r="300" spans="2:65" s="1" customFormat="1" ht="16.5" customHeight="1">
      <c r="B300" s="32"/>
      <c r="C300" s="127" t="s">
        <v>371</v>
      </c>
      <c r="D300" s="127" t="s">
        <v>128</v>
      </c>
      <c r="E300" s="128" t="s">
        <v>690</v>
      </c>
      <c r="F300" s="129" t="s">
        <v>691</v>
      </c>
      <c r="G300" s="130" t="s">
        <v>149</v>
      </c>
      <c r="H300" s="131">
        <v>2.262</v>
      </c>
      <c r="I300" s="132"/>
      <c r="J300" s="133">
        <f>ROUND(I300*H300,2)</f>
        <v>0</v>
      </c>
      <c r="K300" s="129" t="s">
        <v>19</v>
      </c>
      <c r="L300" s="32"/>
      <c r="M300" s="134" t="s">
        <v>19</v>
      </c>
      <c r="N300" s="135" t="s">
        <v>43</v>
      </c>
      <c r="P300" s="136">
        <f>O300*H300</f>
        <v>0</v>
      </c>
      <c r="Q300" s="136">
        <v>0</v>
      </c>
      <c r="R300" s="136">
        <f>Q300*H300</f>
        <v>0</v>
      </c>
      <c r="S300" s="136">
        <v>0</v>
      </c>
      <c r="T300" s="137">
        <f>S300*H300</f>
        <v>0</v>
      </c>
      <c r="AR300" s="138" t="s">
        <v>133</v>
      </c>
      <c r="AT300" s="138" t="s">
        <v>128</v>
      </c>
      <c r="AU300" s="138" t="s">
        <v>82</v>
      </c>
      <c r="AY300" s="17" t="s">
        <v>126</v>
      </c>
      <c r="BE300" s="139">
        <f>IF(N300="základní",J300,0)</f>
        <v>0</v>
      </c>
      <c r="BF300" s="139">
        <f>IF(N300="snížená",J300,0)</f>
        <v>0</v>
      </c>
      <c r="BG300" s="139">
        <f>IF(N300="zákl. přenesená",J300,0)</f>
        <v>0</v>
      </c>
      <c r="BH300" s="139">
        <f>IF(N300="sníž. přenesená",J300,0)</f>
        <v>0</v>
      </c>
      <c r="BI300" s="139">
        <f>IF(N300="nulová",J300,0)</f>
        <v>0</v>
      </c>
      <c r="BJ300" s="17" t="s">
        <v>80</v>
      </c>
      <c r="BK300" s="139">
        <f>ROUND(I300*H300,2)</f>
        <v>0</v>
      </c>
      <c r="BL300" s="17" t="s">
        <v>133</v>
      </c>
      <c r="BM300" s="138" t="s">
        <v>692</v>
      </c>
    </row>
    <row r="301" spans="2:65" s="12" customFormat="1" ht="11.25">
      <c r="B301" s="144"/>
      <c r="D301" s="145" t="s">
        <v>152</v>
      </c>
      <c r="E301" s="146" t="s">
        <v>19</v>
      </c>
      <c r="F301" s="147" t="s">
        <v>693</v>
      </c>
      <c r="H301" s="148">
        <v>2.262</v>
      </c>
      <c r="I301" s="149"/>
      <c r="L301" s="144"/>
      <c r="M301" s="150"/>
      <c r="T301" s="151"/>
      <c r="AT301" s="146" t="s">
        <v>152</v>
      </c>
      <c r="AU301" s="146" t="s">
        <v>82</v>
      </c>
      <c r="AV301" s="12" t="s">
        <v>82</v>
      </c>
      <c r="AW301" s="12" t="s">
        <v>33</v>
      </c>
      <c r="AX301" s="12" t="s">
        <v>72</v>
      </c>
      <c r="AY301" s="146" t="s">
        <v>126</v>
      </c>
    </row>
    <row r="302" spans="2:65" s="14" customFormat="1" ht="11.25">
      <c r="B302" s="158"/>
      <c r="D302" s="145" t="s">
        <v>152</v>
      </c>
      <c r="E302" s="159" t="s">
        <v>19</v>
      </c>
      <c r="F302" s="160" t="s">
        <v>167</v>
      </c>
      <c r="H302" s="161">
        <v>2.262</v>
      </c>
      <c r="I302" s="162"/>
      <c r="L302" s="158"/>
      <c r="M302" s="163"/>
      <c r="T302" s="164"/>
      <c r="AT302" s="159" t="s">
        <v>152</v>
      </c>
      <c r="AU302" s="159" t="s">
        <v>82</v>
      </c>
      <c r="AV302" s="14" t="s">
        <v>133</v>
      </c>
      <c r="AW302" s="14" t="s">
        <v>33</v>
      </c>
      <c r="AX302" s="14" t="s">
        <v>80</v>
      </c>
      <c r="AY302" s="159" t="s">
        <v>126</v>
      </c>
    </row>
    <row r="303" spans="2:65" s="1" customFormat="1" ht="16.5" customHeight="1">
      <c r="B303" s="32"/>
      <c r="C303" s="127" t="s">
        <v>376</v>
      </c>
      <c r="D303" s="127" t="s">
        <v>128</v>
      </c>
      <c r="E303" s="128" t="s">
        <v>694</v>
      </c>
      <c r="F303" s="129" t="s">
        <v>695</v>
      </c>
      <c r="G303" s="130" t="s">
        <v>131</v>
      </c>
      <c r="H303" s="131">
        <v>2</v>
      </c>
      <c r="I303" s="132"/>
      <c r="J303" s="133">
        <f>ROUND(I303*H303,2)</f>
        <v>0</v>
      </c>
      <c r="K303" s="129" t="s">
        <v>19</v>
      </c>
      <c r="L303" s="32"/>
      <c r="M303" s="134" t="s">
        <v>19</v>
      </c>
      <c r="N303" s="135" t="s">
        <v>43</v>
      </c>
      <c r="P303" s="136">
        <f>O303*H303</f>
        <v>0</v>
      </c>
      <c r="Q303" s="136">
        <v>0</v>
      </c>
      <c r="R303" s="136">
        <f>Q303*H303</f>
        <v>0</v>
      </c>
      <c r="S303" s="136">
        <v>0</v>
      </c>
      <c r="T303" s="137">
        <f>S303*H303</f>
        <v>0</v>
      </c>
      <c r="AR303" s="138" t="s">
        <v>133</v>
      </c>
      <c r="AT303" s="138" t="s">
        <v>128</v>
      </c>
      <c r="AU303" s="138" t="s">
        <v>82</v>
      </c>
      <c r="AY303" s="17" t="s">
        <v>126</v>
      </c>
      <c r="BE303" s="139">
        <f>IF(N303="základní",J303,0)</f>
        <v>0</v>
      </c>
      <c r="BF303" s="139">
        <f>IF(N303="snížená",J303,0)</f>
        <v>0</v>
      </c>
      <c r="BG303" s="139">
        <f>IF(N303="zákl. přenesená",J303,0)</f>
        <v>0</v>
      </c>
      <c r="BH303" s="139">
        <f>IF(N303="sníž. přenesená",J303,0)</f>
        <v>0</v>
      </c>
      <c r="BI303" s="139">
        <f>IF(N303="nulová",J303,0)</f>
        <v>0</v>
      </c>
      <c r="BJ303" s="17" t="s">
        <v>80</v>
      </c>
      <c r="BK303" s="139">
        <f>ROUND(I303*H303,2)</f>
        <v>0</v>
      </c>
      <c r="BL303" s="17" t="s">
        <v>133</v>
      </c>
      <c r="BM303" s="138" t="s">
        <v>696</v>
      </c>
    </row>
    <row r="304" spans="2:65" s="1" customFormat="1" ht="16.5" customHeight="1">
      <c r="B304" s="32"/>
      <c r="C304" s="127" t="s">
        <v>381</v>
      </c>
      <c r="D304" s="127" t="s">
        <v>128</v>
      </c>
      <c r="E304" s="128" t="s">
        <v>697</v>
      </c>
      <c r="F304" s="129" t="s">
        <v>698</v>
      </c>
      <c r="G304" s="130" t="s">
        <v>149</v>
      </c>
      <c r="H304" s="131">
        <v>102.6</v>
      </c>
      <c r="I304" s="132"/>
      <c r="J304" s="133">
        <f>ROUND(I304*H304,2)</f>
        <v>0</v>
      </c>
      <c r="K304" s="129" t="s">
        <v>19</v>
      </c>
      <c r="L304" s="32"/>
      <c r="M304" s="134" t="s">
        <v>19</v>
      </c>
      <c r="N304" s="135" t="s">
        <v>43</v>
      </c>
      <c r="P304" s="136">
        <f>O304*H304</f>
        <v>0</v>
      </c>
      <c r="Q304" s="136">
        <v>0</v>
      </c>
      <c r="R304" s="136">
        <f>Q304*H304</f>
        <v>0</v>
      </c>
      <c r="S304" s="136">
        <v>0</v>
      </c>
      <c r="T304" s="137">
        <f>S304*H304</f>
        <v>0</v>
      </c>
      <c r="AR304" s="138" t="s">
        <v>133</v>
      </c>
      <c r="AT304" s="138" t="s">
        <v>128</v>
      </c>
      <c r="AU304" s="138" t="s">
        <v>82</v>
      </c>
      <c r="AY304" s="17" t="s">
        <v>126</v>
      </c>
      <c r="BE304" s="139">
        <f>IF(N304="základní",J304,0)</f>
        <v>0</v>
      </c>
      <c r="BF304" s="139">
        <f>IF(N304="snížená",J304,0)</f>
        <v>0</v>
      </c>
      <c r="BG304" s="139">
        <f>IF(N304="zákl. přenesená",J304,0)</f>
        <v>0</v>
      </c>
      <c r="BH304" s="139">
        <f>IF(N304="sníž. přenesená",J304,0)</f>
        <v>0</v>
      </c>
      <c r="BI304" s="139">
        <f>IF(N304="nulová",J304,0)</f>
        <v>0</v>
      </c>
      <c r="BJ304" s="17" t="s">
        <v>80</v>
      </c>
      <c r="BK304" s="139">
        <f>ROUND(I304*H304,2)</f>
        <v>0</v>
      </c>
      <c r="BL304" s="17" t="s">
        <v>133</v>
      </c>
      <c r="BM304" s="138" t="s">
        <v>699</v>
      </c>
    </row>
    <row r="305" spans="2:65" s="12" customFormat="1" ht="11.25">
      <c r="B305" s="144"/>
      <c r="D305" s="145" t="s">
        <v>152</v>
      </c>
      <c r="E305" s="146" t="s">
        <v>19</v>
      </c>
      <c r="F305" s="147" t="s">
        <v>700</v>
      </c>
      <c r="H305" s="148">
        <v>102.6</v>
      </c>
      <c r="I305" s="149"/>
      <c r="L305" s="144"/>
      <c r="M305" s="150"/>
      <c r="T305" s="151"/>
      <c r="AT305" s="146" t="s">
        <v>152</v>
      </c>
      <c r="AU305" s="146" t="s">
        <v>82</v>
      </c>
      <c r="AV305" s="12" t="s">
        <v>82</v>
      </c>
      <c r="AW305" s="12" t="s">
        <v>33</v>
      </c>
      <c r="AX305" s="12" t="s">
        <v>72</v>
      </c>
      <c r="AY305" s="146" t="s">
        <v>126</v>
      </c>
    </row>
    <row r="306" spans="2:65" s="14" customFormat="1" ht="11.25">
      <c r="B306" s="158"/>
      <c r="D306" s="145" t="s">
        <v>152</v>
      </c>
      <c r="E306" s="159" t="s">
        <v>19</v>
      </c>
      <c r="F306" s="160" t="s">
        <v>167</v>
      </c>
      <c r="H306" s="161">
        <v>102.6</v>
      </c>
      <c r="I306" s="162"/>
      <c r="L306" s="158"/>
      <c r="M306" s="163"/>
      <c r="T306" s="164"/>
      <c r="AT306" s="159" t="s">
        <v>152</v>
      </c>
      <c r="AU306" s="159" t="s">
        <v>82</v>
      </c>
      <c r="AV306" s="14" t="s">
        <v>133</v>
      </c>
      <c r="AW306" s="14" t="s">
        <v>33</v>
      </c>
      <c r="AX306" s="14" t="s">
        <v>80</v>
      </c>
      <c r="AY306" s="159" t="s">
        <v>126</v>
      </c>
    </row>
    <row r="307" spans="2:65" s="1" customFormat="1" ht="16.5" customHeight="1">
      <c r="B307" s="32"/>
      <c r="C307" s="127" t="s">
        <v>386</v>
      </c>
      <c r="D307" s="127" t="s">
        <v>128</v>
      </c>
      <c r="E307" s="128" t="s">
        <v>701</v>
      </c>
      <c r="F307" s="129" t="s">
        <v>702</v>
      </c>
      <c r="G307" s="130" t="s">
        <v>229</v>
      </c>
      <c r="H307" s="131">
        <v>18.27</v>
      </c>
      <c r="I307" s="132"/>
      <c r="J307" s="133">
        <f>ROUND(I307*H307,2)</f>
        <v>0</v>
      </c>
      <c r="K307" s="129" t="s">
        <v>19</v>
      </c>
      <c r="L307" s="32"/>
      <c r="M307" s="134" t="s">
        <v>19</v>
      </c>
      <c r="N307" s="135" t="s">
        <v>43</v>
      </c>
      <c r="P307" s="136">
        <f>O307*H307</f>
        <v>0</v>
      </c>
      <c r="Q307" s="136">
        <v>0</v>
      </c>
      <c r="R307" s="136">
        <f>Q307*H307</f>
        <v>0</v>
      </c>
      <c r="S307" s="136">
        <v>0</v>
      </c>
      <c r="T307" s="137">
        <f>S307*H307</f>
        <v>0</v>
      </c>
      <c r="AR307" s="138" t="s">
        <v>133</v>
      </c>
      <c r="AT307" s="138" t="s">
        <v>128</v>
      </c>
      <c r="AU307" s="138" t="s">
        <v>82</v>
      </c>
      <c r="AY307" s="17" t="s">
        <v>126</v>
      </c>
      <c r="BE307" s="139">
        <f>IF(N307="základní",J307,0)</f>
        <v>0</v>
      </c>
      <c r="BF307" s="139">
        <f>IF(N307="snížená",J307,0)</f>
        <v>0</v>
      </c>
      <c r="BG307" s="139">
        <f>IF(N307="zákl. přenesená",J307,0)</f>
        <v>0</v>
      </c>
      <c r="BH307" s="139">
        <f>IF(N307="sníž. přenesená",J307,0)</f>
        <v>0</v>
      </c>
      <c r="BI307" s="139">
        <f>IF(N307="nulová",J307,0)</f>
        <v>0</v>
      </c>
      <c r="BJ307" s="17" t="s">
        <v>80</v>
      </c>
      <c r="BK307" s="139">
        <f>ROUND(I307*H307,2)</f>
        <v>0</v>
      </c>
      <c r="BL307" s="17" t="s">
        <v>133</v>
      </c>
      <c r="BM307" s="138" t="s">
        <v>703</v>
      </c>
    </row>
    <row r="308" spans="2:65" s="11" customFormat="1" ht="22.9" customHeight="1">
      <c r="B308" s="115"/>
      <c r="D308" s="116" t="s">
        <v>71</v>
      </c>
      <c r="E308" s="125" t="s">
        <v>187</v>
      </c>
      <c r="F308" s="125" t="s">
        <v>403</v>
      </c>
      <c r="I308" s="118"/>
      <c r="J308" s="126">
        <f>BK308</f>
        <v>0</v>
      </c>
      <c r="L308" s="115"/>
      <c r="M308" s="120"/>
      <c r="P308" s="121">
        <f>SUM(P309:P327)</f>
        <v>0</v>
      </c>
      <c r="R308" s="121">
        <f>SUM(R309:R327)</f>
        <v>45.276000000000003</v>
      </c>
      <c r="T308" s="122">
        <f>SUM(T309:T327)</f>
        <v>0</v>
      </c>
      <c r="AR308" s="116" t="s">
        <v>80</v>
      </c>
      <c r="AT308" s="123" t="s">
        <v>71</v>
      </c>
      <c r="AU308" s="123" t="s">
        <v>80</v>
      </c>
      <c r="AY308" s="116" t="s">
        <v>126</v>
      </c>
      <c r="BK308" s="124">
        <f>SUM(BK309:BK327)</f>
        <v>0</v>
      </c>
    </row>
    <row r="309" spans="2:65" s="1" customFormat="1" ht="24.2" customHeight="1">
      <c r="B309" s="32"/>
      <c r="C309" s="127" t="s">
        <v>391</v>
      </c>
      <c r="D309" s="127" t="s">
        <v>128</v>
      </c>
      <c r="E309" s="128" t="s">
        <v>405</v>
      </c>
      <c r="F309" s="129" t="s">
        <v>406</v>
      </c>
      <c r="G309" s="130" t="s">
        <v>280</v>
      </c>
      <c r="H309" s="131">
        <v>300</v>
      </c>
      <c r="I309" s="132"/>
      <c r="J309" s="133">
        <f>ROUND(I309*H309,2)</f>
        <v>0</v>
      </c>
      <c r="K309" s="129" t="s">
        <v>132</v>
      </c>
      <c r="L309" s="32"/>
      <c r="M309" s="134" t="s">
        <v>19</v>
      </c>
      <c r="N309" s="135" t="s">
        <v>43</v>
      </c>
      <c r="P309" s="136">
        <f>O309*H309</f>
        <v>0</v>
      </c>
      <c r="Q309" s="136">
        <v>0.1295</v>
      </c>
      <c r="R309" s="136">
        <f>Q309*H309</f>
        <v>38.85</v>
      </c>
      <c r="S309" s="136">
        <v>0</v>
      </c>
      <c r="T309" s="137">
        <f>S309*H309</f>
        <v>0</v>
      </c>
      <c r="AR309" s="138" t="s">
        <v>133</v>
      </c>
      <c r="AT309" s="138" t="s">
        <v>128</v>
      </c>
      <c r="AU309" s="138" t="s">
        <v>82</v>
      </c>
      <c r="AY309" s="17" t="s">
        <v>126</v>
      </c>
      <c r="BE309" s="139">
        <f>IF(N309="základní",J309,0)</f>
        <v>0</v>
      </c>
      <c r="BF309" s="139">
        <f>IF(N309="snížená",J309,0)</f>
        <v>0</v>
      </c>
      <c r="BG309" s="139">
        <f>IF(N309="zákl. přenesená",J309,0)</f>
        <v>0</v>
      </c>
      <c r="BH309" s="139">
        <f>IF(N309="sníž. přenesená",J309,0)</f>
        <v>0</v>
      </c>
      <c r="BI309" s="139">
        <f>IF(N309="nulová",J309,0)</f>
        <v>0</v>
      </c>
      <c r="BJ309" s="17" t="s">
        <v>80</v>
      </c>
      <c r="BK309" s="139">
        <f>ROUND(I309*H309,2)</f>
        <v>0</v>
      </c>
      <c r="BL309" s="17" t="s">
        <v>133</v>
      </c>
      <c r="BM309" s="138" t="s">
        <v>407</v>
      </c>
    </row>
    <row r="310" spans="2:65" s="1" customFormat="1" ht="11.25">
      <c r="B310" s="32"/>
      <c r="D310" s="140" t="s">
        <v>135</v>
      </c>
      <c r="F310" s="141" t="s">
        <v>408</v>
      </c>
      <c r="I310" s="142"/>
      <c r="L310" s="32"/>
      <c r="M310" s="143"/>
      <c r="T310" s="53"/>
      <c r="AT310" s="17" t="s">
        <v>135</v>
      </c>
      <c r="AU310" s="17" t="s">
        <v>82</v>
      </c>
    </row>
    <row r="311" spans="2:65" s="1" customFormat="1" ht="16.5" customHeight="1">
      <c r="B311" s="32"/>
      <c r="C311" s="165" t="s">
        <v>395</v>
      </c>
      <c r="D311" s="165" t="s">
        <v>226</v>
      </c>
      <c r="E311" s="166" t="s">
        <v>410</v>
      </c>
      <c r="F311" s="167" t="s">
        <v>411</v>
      </c>
      <c r="G311" s="168" t="s">
        <v>280</v>
      </c>
      <c r="H311" s="169">
        <v>306</v>
      </c>
      <c r="I311" s="170"/>
      <c r="J311" s="171">
        <f>ROUND(I311*H311,2)</f>
        <v>0</v>
      </c>
      <c r="K311" s="167" t="s">
        <v>132</v>
      </c>
      <c r="L311" s="172"/>
      <c r="M311" s="173" t="s">
        <v>19</v>
      </c>
      <c r="N311" s="174" t="s">
        <v>43</v>
      </c>
      <c r="P311" s="136">
        <f>O311*H311</f>
        <v>0</v>
      </c>
      <c r="Q311" s="136">
        <v>2.1000000000000001E-2</v>
      </c>
      <c r="R311" s="136">
        <f>Q311*H311</f>
        <v>6.4260000000000002</v>
      </c>
      <c r="S311" s="136">
        <v>0</v>
      </c>
      <c r="T311" s="137">
        <f>S311*H311</f>
        <v>0</v>
      </c>
      <c r="AR311" s="138" t="s">
        <v>182</v>
      </c>
      <c r="AT311" s="138" t="s">
        <v>226</v>
      </c>
      <c r="AU311" s="138" t="s">
        <v>82</v>
      </c>
      <c r="AY311" s="17" t="s">
        <v>126</v>
      </c>
      <c r="BE311" s="139">
        <f>IF(N311="základní",J311,0)</f>
        <v>0</v>
      </c>
      <c r="BF311" s="139">
        <f>IF(N311="snížená",J311,0)</f>
        <v>0</v>
      </c>
      <c r="BG311" s="139">
        <f>IF(N311="zákl. přenesená",J311,0)</f>
        <v>0</v>
      </c>
      <c r="BH311" s="139">
        <f>IF(N311="sníž. přenesená",J311,0)</f>
        <v>0</v>
      </c>
      <c r="BI311" s="139">
        <f>IF(N311="nulová",J311,0)</f>
        <v>0</v>
      </c>
      <c r="BJ311" s="17" t="s">
        <v>80</v>
      </c>
      <c r="BK311" s="139">
        <f>ROUND(I311*H311,2)</f>
        <v>0</v>
      </c>
      <c r="BL311" s="17" t="s">
        <v>133</v>
      </c>
      <c r="BM311" s="138" t="s">
        <v>412</v>
      </c>
    </row>
    <row r="312" spans="2:65" s="12" customFormat="1" ht="11.25">
      <c r="B312" s="144"/>
      <c r="D312" s="145" t="s">
        <v>152</v>
      </c>
      <c r="F312" s="147" t="s">
        <v>704</v>
      </c>
      <c r="H312" s="148">
        <v>306</v>
      </c>
      <c r="I312" s="149"/>
      <c r="L312" s="144"/>
      <c r="M312" s="150"/>
      <c r="T312" s="151"/>
      <c r="AT312" s="146" t="s">
        <v>152</v>
      </c>
      <c r="AU312" s="146" t="s">
        <v>82</v>
      </c>
      <c r="AV312" s="12" t="s">
        <v>82</v>
      </c>
      <c r="AW312" s="12" t="s">
        <v>4</v>
      </c>
      <c r="AX312" s="12" t="s">
        <v>80</v>
      </c>
      <c r="AY312" s="146" t="s">
        <v>126</v>
      </c>
    </row>
    <row r="313" spans="2:65" s="1" customFormat="1" ht="16.5" customHeight="1">
      <c r="B313" s="32"/>
      <c r="C313" s="127" t="s">
        <v>399</v>
      </c>
      <c r="D313" s="127" t="s">
        <v>128</v>
      </c>
      <c r="E313" s="128" t="s">
        <v>705</v>
      </c>
      <c r="F313" s="129" t="s">
        <v>706</v>
      </c>
      <c r="G313" s="130" t="s">
        <v>131</v>
      </c>
      <c r="H313" s="131">
        <v>20</v>
      </c>
      <c r="I313" s="132"/>
      <c r="J313" s="133">
        <f t="shared" ref="J313:J327" si="10">ROUND(I313*H313,2)</f>
        <v>0</v>
      </c>
      <c r="K313" s="129" t="s">
        <v>19</v>
      </c>
      <c r="L313" s="32"/>
      <c r="M313" s="134" t="s">
        <v>19</v>
      </c>
      <c r="N313" s="135" t="s">
        <v>43</v>
      </c>
      <c r="P313" s="136">
        <f t="shared" ref="P313:P327" si="11">O313*H313</f>
        <v>0</v>
      </c>
      <c r="Q313" s="136">
        <v>0</v>
      </c>
      <c r="R313" s="136">
        <f t="shared" ref="R313:R327" si="12">Q313*H313</f>
        <v>0</v>
      </c>
      <c r="S313" s="136">
        <v>0</v>
      </c>
      <c r="T313" s="137">
        <f t="shared" ref="T313:T327" si="13">S313*H313</f>
        <v>0</v>
      </c>
      <c r="AR313" s="138" t="s">
        <v>133</v>
      </c>
      <c r="AT313" s="138" t="s">
        <v>128</v>
      </c>
      <c r="AU313" s="138" t="s">
        <v>82</v>
      </c>
      <c r="AY313" s="17" t="s">
        <v>126</v>
      </c>
      <c r="BE313" s="139">
        <f t="shared" ref="BE313:BE327" si="14">IF(N313="základní",J313,0)</f>
        <v>0</v>
      </c>
      <c r="BF313" s="139">
        <f t="shared" ref="BF313:BF327" si="15">IF(N313="snížená",J313,0)</f>
        <v>0</v>
      </c>
      <c r="BG313" s="139">
        <f t="shared" ref="BG313:BG327" si="16">IF(N313="zákl. přenesená",J313,0)</f>
        <v>0</v>
      </c>
      <c r="BH313" s="139">
        <f t="shared" ref="BH313:BH327" si="17">IF(N313="sníž. přenesená",J313,0)</f>
        <v>0</v>
      </c>
      <c r="BI313" s="139">
        <f t="shared" ref="BI313:BI327" si="18">IF(N313="nulová",J313,0)</f>
        <v>0</v>
      </c>
      <c r="BJ313" s="17" t="s">
        <v>80</v>
      </c>
      <c r="BK313" s="139">
        <f t="shared" ref="BK313:BK327" si="19">ROUND(I313*H313,2)</f>
        <v>0</v>
      </c>
      <c r="BL313" s="17" t="s">
        <v>133</v>
      </c>
      <c r="BM313" s="138" t="s">
        <v>707</v>
      </c>
    </row>
    <row r="314" spans="2:65" s="1" customFormat="1" ht="16.5" customHeight="1">
      <c r="B314" s="32"/>
      <c r="C314" s="127" t="s">
        <v>404</v>
      </c>
      <c r="D314" s="127" t="s">
        <v>128</v>
      </c>
      <c r="E314" s="128" t="s">
        <v>419</v>
      </c>
      <c r="F314" s="129" t="s">
        <v>420</v>
      </c>
      <c r="G314" s="130" t="s">
        <v>421</v>
      </c>
      <c r="H314" s="131">
        <v>1</v>
      </c>
      <c r="I314" s="132"/>
      <c r="J314" s="133">
        <f t="shared" si="10"/>
        <v>0</v>
      </c>
      <c r="K314" s="129" t="s">
        <v>19</v>
      </c>
      <c r="L314" s="32"/>
      <c r="M314" s="134" t="s">
        <v>19</v>
      </c>
      <c r="N314" s="135" t="s">
        <v>43</v>
      </c>
      <c r="P314" s="136">
        <f t="shared" si="11"/>
        <v>0</v>
      </c>
      <c r="Q314" s="136">
        <v>0</v>
      </c>
      <c r="R314" s="136">
        <f t="shared" si="12"/>
        <v>0</v>
      </c>
      <c r="S314" s="136">
        <v>0</v>
      </c>
      <c r="T314" s="137">
        <f t="shared" si="13"/>
        <v>0</v>
      </c>
      <c r="AR314" s="138" t="s">
        <v>133</v>
      </c>
      <c r="AT314" s="138" t="s">
        <v>128</v>
      </c>
      <c r="AU314" s="138" t="s">
        <v>82</v>
      </c>
      <c r="AY314" s="17" t="s">
        <v>126</v>
      </c>
      <c r="BE314" s="139">
        <f t="shared" si="14"/>
        <v>0</v>
      </c>
      <c r="BF314" s="139">
        <f t="shared" si="15"/>
        <v>0</v>
      </c>
      <c r="BG314" s="139">
        <f t="shared" si="16"/>
        <v>0</v>
      </c>
      <c r="BH314" s="139">
        <f t="shared" si="17"/>
        <v>0</v>
      </c>
      <c r="BI314" s="139">
        <f t="shared" si="18"/>
        <v>0</v>
      </c>
      <c r="BJ314" s="17" t="s">
        <v>80</v>
      </c>
      <c r="BK314" s="139">
        <f t="shared" si="19"/>
        <v>0</v>
      </c>
      <c r="BL314" s="17" t="s">
        <v>133</v>
      </c>
      <c r="BM314" s="138" t="s">
        <v>422</v>
      </c>
    </row>
    <row r="315" spans="2:65" s="1" customFormat="1" ht="16.5" customHeight="1">
      <c r="B315" s="32"/>
      <c r="C315" s="127" t="s">
        <v>409</v>
      </c>
      <c r="D315" s="127" t="s">
        <v>128</v>
      </c>
      <c r="E315" s="128" t="s">
        <v>428</v>
      </c>
      <c r="F315" s="129" t="s">
        <v>429</v>
      </c>
      <c r="G315" s="130" t="s">
        <v>320</v>
      </c>
      <c r="H315" s="131">
        <v>1</v>
      </c>
      <c r="I315" s="132"/>
      <c r="J315" s="133">
        <f t="shared" si="10"/>
        <v>0</v>
      </c>
      <c r="K315" s="129" t="s">
        <v>19</v>
      </c>
      <c r="L315" s="32"/>
      <c r="M315" s="134" t="s">
        <v>19</v>
      </c>
      <c r="N315" s="135" t="s">
        <v>43</v>
      </c>
      <c r="P315" s="136">
        <f t="shared" si="11"/>
        <v>0</v>
      </c>
      <c r="Q315" s="136">
        <v>0</v>
      </c>
      <c r="R315" s="136">
        <f t="shared" si="12"/>
        <v>0</v>
      </c>
      <c r="S315" s="136">
        <v>0</v>
      </c>
      <c r="T315" s="137">
        <f t="shared" si="13"/>
        <v>0</v>
      </c>
      <c r="AR315" s="138" t="s">
        <v>133</v>
      </c>
      <c r="AT315" s="138" t="s">
        <v>128</v>
      </c>
      <c r="AU315" s="138" t="s">
        <v>82</v>
      </c>
      <c r="AY315" s="17" t="s">
        <v>126</v>
      </c>
      <c r="BE315" s="139">
        <f t="shared" si="14"/>
        <v>0</v>
      </c>
      <c r="BF315" s="139">
        <f t="shared" si="15"/>
        <v>0</v>
      </c>
      <c r="BG315" s="139">
        <f t="shared" si="16"/>
        <v>0</v>
      </c>
      <c r="BH315" s="139">
        <f t="shared" si="17"/>
        <v>0</v>
      </c>
      <c r="BI315" s="139">
        <f t="shared" si="18"/>
        <v>0</v>
      </c>
      <c r="BJ315" s="17" t="s">
        <v>80</v>
      </c>
      <c r="BK315" s="139">
        <f t="shared" si="19"/>
        <v>0</v>
      </c>
      <c r="BL315" s="17" t="s">
        <v>133</v>
      </c>
      <c r="BM315" s="138" t="s">
        <v>430</v>
      </c>
    </row>
    <row r="316" spans="2:65" s="1" customFormat="1" ht="16.5" customHeight="1">
      <c r="B316" s="32"/>
      <c r="C316" s="127" t="s">
        <v>414</v>
      </c>
      <c r="D316" s="127" t="s">
        <v>128</v>
      </c>
      <c r="E316" s="128" t="s">
        <v>708</v>
      </c>
      <c r="F316" s="129" t="s">
        <v>709</v>
      </c>
      <c r="G316" s="130" t="s">
        <v>320</v>
      </c>
      <c r="H316" s="131">
        <v>1</v>
      </c>
      <c r="I316" s="132"/>
      <c r="J316" s="133">
        <f t="shared" si="10"/>
        <v>0</v>
      </c>
      <c r="K316" s="129" t="s">
        <v>19</v>
      </c>
      <c r="L316" s="32"/>
      <c r="M316" s="134" t="s">
        <v>19</v>
      </c>
      <c r="N316" s="135" t="s">
        <v>43</v>
      </c>
      <c r="P316" s="136">
        <f t="shared" si="11"/>
        <v>0</v>
      </c>
      <c r="Q316" s="136">
        <v>0</v>
      </c>
      <c r="R316" s="136">
        <f t="shared" si="12"/>
        <v>0</v>
      </c>
      <c r="S316" s="136">
        <v>0</v>
      </c>
      <c r="T316" s="137">
        <f t="shared" si="13"/>
        <v>0</v>
      </c>
      <c r="AR316" s="138" t="s">
        <v>133</v>
      </c>
      <c r="AT316" s="138" t="s">
        <v>128</v>
      </c>
      <c r="AU316" s="138" t="s">
        <v>82</v>
      </c>
      <c r="AY316" s="17" t="s">
        <v>126</v>
      </c>
      <c r="BE316" s="139">
        <f t="shared" si="14"/>
        <v>0</v>
      </c>
      <c r="BF316" s="139">
        <f t="shared" si="15"/>
        <v>0</v>
      </c>
      <c r="BG316" s="139">
        <f t="shared" si="16"/>
        <v>0</v>
      </c>
      <c r="BH316" s="139">
        <f t="shared" si="17"/>
        <v>0</v>
      </c>
      <c r="BI316" s="139">
        <f t="shared" si="18"/>
        <v>0</v>
      </c>
      <c r="BJ316" s="17" t="s">
        <v>80</v>
      </c>
      <c r="BK316" s="139">
        <f t="shared" si="19"/>
        <v>0</v>
      </c>
      <c r="BL316" s="17" t="s">
        <v>133</v>
      </c>
      <c r="BM316" s="138" t="s">
        <v>710</v>
      </c>
    </row>
    <row r="317" spans="2:65" s="1" customFormat="1" ht="16.5" customHeight="1">
      <c r="B317" s="32"/>
      <c r="C317" s="127" t="s">
        <v>418</v>
      </c>
      <c r="D317" s="127" t="s">
        <v>128</v>
      </c>
      <c r="E317" s="128" t="s">
        <v>711</v>
      </c>
      <c r="F317" s="129" t="s">
        <v>712</v>
      </c>
      <c r="G317" s="130" t="s">
        <v>320</v>
      </c>
      <c r="H317" s="131">
        <v>1</v>
      </c>
      <c r="I317" s="132"/>
      <c r="J317" s="133">
        <f t="shared" si="10"/>
        <v>0</v>
      </c>
      <c r="K317" s="129" t="s">
        <v>19</v>
      </c>
      <c r="L317" s="32"/>
      <c r="M317" s="134" t="s">
        <v>19</v>
      </c>
      <c r="N317" s="135" t="s">
        <v>43</v>
      </c>
      <c r="P317" s="136">
        <f t="shared" si="11"/>
        <v>0</v>
      </c>
      <c r="Q317" s="136">
        <v>0</v>
      </c>
      <c r="R317" s="136">
        <f t="shared" si="12"/>
        <v>0</v>
      </c>
      <c r="S317" s="136">
        <v>0</v>
      </c>
      <c r="T317" s="137">
        <f t="shared" si="13"/>
        <v>0</v>
      </c>
      <c r="AR317" s="138" t="s">
        <v>133</v>
      </c>
      <c r="AT317" s="138" t="s">
        <v>128</v>
      </c>
      <c r="AU317" s="138" t="s">
        <v>82</v>
      </c>
      <c r="AY317" s="17" t="s">
        <v>126</v>
      </c>
      <c r="BE317" s="139">
        <f t="shared" si="14"/>
        <v>0</v>
      </c>
      <c r="BF317" s="139">
        <f t="shared" si="15"/>
        <v>0</v>
      </c>
      <c r="BG317" s="139">
        <f t="shared" si="16"/>
        <v>0</v>
      </c>
      <c r="BH317" s="139">
        <f t="shared" si="17"/>
        <v>0</v>
      </c>
      <c r="BI317" s="139">
        <f t="shared" si="18"/>
        <v>0</v>
      </c>
      <c r="BJ317" s="17" t="s">
        <v>80</v>
      </c>
      <c r="BK317" s="139">
        <f t="shared" si="19"/>
        <v>0</v>
      </c>
      <c r="BL317" s="17" t="s">
        <v>133</v>
      </c>
      <c r="BM317" s="138" t="s">
        <v>713</v>
      </c>
    </row>
    <row r="318" spans="2:65" s="1" customFormat="1" ht="16.5" customHeight="1">
      <c r="B318" s="32"/>
      <c r="C318" s="127" t="s">
        <v>423</v>
      </c>
      <c r="D318" s="127" t="s">
        <v>128</v>
      </c>
      <c r="E318" s="128" t="s">
        <v>714</v>
      </c>
      <c r="F318" s="129" t="s">
        <v>715</v>
      </c>
      <c r="G318" s="130" t="s">
        <v>320</v>
      </c>
      <c r="H318" s="131">
        <v>18</v>
      </c>
      <c r="I318" s="132"/>
      <c r="J318" s="133">
        <f t="shared" si="10"/>
        <v>0</v>
      </c>
      <c r="K318" s="129" t="s">
        <v>19</v>
      </c>
      <c r="L318" s="32"/>
      <c r="M318" s="134" t="s">
        <v>19</v>
      </c>
      <c r="N318" s="135" t="s">
        <v>43</v>
      </c>
      <c r="P318" s="136">
        <f t="shared" si="11"/>
        <v>0</v>
      </c>
      <c r="Q318" s="136">
        <v>0</v>
      </c>
      <c r="R318" s="136">
        <f t="shared" si="12"/>
        <v>0</v>
      </c>
      <c r="S318" s="136">
        <v>0</v>
      </c>
      <c r="T318" s="137">
        <f t="shared" si="13"/>
        <v>0</v>
      </c>
      <c r="AR318" s="138" t="s">
        <v>133</v>
      </c>
      <c r="AT318" s="138" t="s">
        <v>128</v>
      </c>
      <c r="AU318" s="138" t="s">
        <v>82</v>
      </c>
      <c r="AY318" s="17" t="s">
        <v>126</v>
      </c>
      <c r="BE318" s="139">
        <f t="shared" si="14"/>
        <v>0</v>
      </c>
      <c r="BF318" s="139">
        <f t="shared" si="15"/>
        <v>0</v>
      </c>
      <c r="BG318" s="139">
        <f t="shared" si="16"/>
        <v>0</v>
      </c>
      <c r="BH318" s="139">
        <f t="shared" si="17"/>
        <v>0</v>
      </c>
      <c r="BI318" s="139">
        <f t="shared" si="18"/>
        <v>0</v>
      </c>
      <c r="BJ318" s="17" t="s">
        <v>80</v>
      </c>
      <c r="BK318" s="139">
        <f t="shared" si="19"/>
        <v>0</v>
      </c>
      <c r="BL318" s="17" t="s">
        <v>133</v>
      </c>
      <c r="BM318" s="138" t="s">
        <v>716</v>
      </c>
    </row>
    <row r="319" spans="2:65" s="1" customFormat="1" ht="16.5" customHeight="1">
      <c r="B319" s="32"/>
      <c r="C319" s="127" t="s">
        <v>427</v>
      </c>
      <c r="D319" s="127" t="s">
        <v>128</v>
      </c>
      <c r="E319" s="128" t="s">
        <v>717</v>
      </c>
      <c r="F319" s="129" t="s">
        <v>718</v>
      </c>
      <c r="G319" s="130" t="s">
        <v>320</v>
      </c>
      <c r="H319" s="131">
        <v>1</v>
      </c>
      <c r="I319" s="132"/>
      <c r="J319" s="133">
        <f t="shared" si="10"/>
        <v>0</v>
      </c>
      <c r="K319" s="129" t="s">
        <v>19</v>
      </c>
      <c r="L319" s="32"/>
      <c r="M319" s="134" t="s">
        <v>19</v>
      </c>
      <c r="N319" s="135" t="s">
        <v>43</v>
      </c>
      <c r="P319" s="136">
        <f t="shared" si="11"/>
        <v>0</v>
      </c>
      <c r="Q319" s="136">
        <v>0</v>
      </c>
      <c r="R319" s="136">
        <f t="shared" si="12"/>
        <v>0</v>
      </c>
      <c r="S319" s="136">
        <v>0</v>
      </c>
      <c r="T319" s="137">
        <f t="shared" si="13"/>
        <v>0</v>
      </c>
      <c r="AR319" s="138" t="s">
        <v>133</v>
      </c>
      <c r="AT319" s="138" t="s">
        <v>128</v>
      </c>
      <c r="AU319" s="138" t="s">
        <v>82</v>
      </c>
      <c r="AY319" s="17" t="s">
        <v>126</v>
      </c>
      <c r="BE319" s="139">
        <f t="shared" si="14"/>
        <v>0</v>
      </c>
      <c r="BF319" s="139">
        <f t="shared" si="15"/>
        <v>0</v>
      </c>
      <c r="BG319" s="139">
        <f t="shared" si="16"/>
        <v>0</v>
      </c>
      <c r="BH319" s="139">
        <f t="shared" si="17"/>
        <v>0</v>
      </c>
      <c r="BI319" s="139">
        <f t="shared" si="18"/>
        <v>0</v>
      </c>
      <c r="BJ319" s="17" t="s">
        <v>80</v>
      </c>
      <c r="BK319" s="139">
        <f t="shared" si="19"/>
        <v>0</v>
      </c>
      <c r="BL319" s="17" t="s">
        <v>133</v>
      </c>
      <c r="BM319" s="138" t="s">
        <v>719</v>
      </c>
    </row>
    <row r="320" spans="2:65" s="1" customFormat="1" ht="16.5" customHeight="1">
      <c r="B320" s="32"/>
      <c r="C320" s="127" t="s">
        <v>433</v>
      </c>
      <c r="D320" s="127" t="s">
        <v>128</v>
      </c>
      <c r="E320" s="128" t="s">
        <v>720</v>
      </c>
      <c r="F320" s="129" t="s">
        <v>721</v>
      </c>
      <c r="G320" s="130" t="s">
        <v>421</v>
      </c>
      <c r="H320" s="131">
        <v>3</v>
      </c>
      <c r="I320" s="132"/>
      <c r="J320" s="133">
        <f t="shared" si="10"/>
        <v>0</v>
      </c>
      <c r="K320" s="129" t="s">
        <v>19</v>
      </c>
      <c r="L320" s="32"/>
      <c r="M320" s="134" t="s">
        <v>19</v>
      </c>
      <c r="N320" s="135" t="s">
        <v>43</v>
      </c>
      <c r="P320" s="136">
        <f t="shared" si="11"/>
        <v>0</v>
      </c>
      <c r="Q320" s="136">
        <v>0</v>
      </c>
      <c r="R320" s="136">
        <f t="shared" si="12"/>
        <v>0</v>
      </c>
      <c r="S320" s="136">
        <v>0</v>
      </c>
      <c r="T320" s="137">
        <f t="shared" si="13"/>
        <v>0</v>
      </c>
      <c r="AR320" s="138" t="s">
        <v>133</v>
      </c>
      <c r="AT320" s="138" t="s">
        <v>128</v>
      </c>
      <c r="AU320" s="138" t="s">
        <v>82</v>
      </c>
      <c r="AY320" s="17" t="s">
        <v>126</v>
      </c>
      <c r="BE320" s="139">
        <f t="shared" si="14"/>
        <v>0</v>
      </c>
      <c r="BF320" s="139">
        <f t="shared" si="15"/>
        <v>0</v>
      </c>
      <c r="BG320" s="139">
        <f t="shared" si="16"/>
        <v>0</v>
      </c>
      <c r="BH320" s="139">
        <f t="shared" si="17"/>
        <v>0</v>
      </c>
      <c r="BI320" s="139">
        <f t="shared" si="18"/>
        <v>0</v>
      </c>
      <c r="BJ320" s="17" t="s">
        <v>80</v>
      </c>
      <c r="BK320" s="139">
        <f t="shared" si="19"/>
        <v>0</v>
      </c>
      <c r="BL320" s="17" t="s">
        <v>133</v>
      </c>
      <c r="BM320" s="138" t="s">
        <v>722</v>
      </c>
    </row>
    <row r="321" spans="2:65" s="1" customFormat="1" ht="16.5" customHeight="1">
      <c r="B321" s="32"/>
      <c r="C321" s="127" t="s">
        <v>438</v>
      </c>
      <c r="D321" s="127" t="s">
        <v>128</v>
      </c>
      <c r="E321" s="128" t="s">
        <v>723</v>
      </c>
      <c r="F321" s="129" t="s">
        <v>724</v>
      </c>
      <c r="G321" s="130" t="s">
        <v>320</v>
      </c>
      <c r="H321" s="131">
        <v>1</v>
      </c>
      <c r="I321" s="132"/>
      <c r="J321" s="133">
        <f t="shared" si="10"/>
        <v>0</v>
      </c>
      <c r="K321" s="129" t="s">
        <v>19</v>
      </c>
      <c r="L321" s="32"/>
      <c r="M321" s="134" t="s">
        <v>19</v>
      </c>
      <c r="N321" s="135" t="s">
        <v>43</v>
      </c>
      <c r="P321" s="136">
        <f t="shared" si="11"/>
        <v>0</v>
      </c>
      <c r="Q321" s="136">
        <v>0</v>
      </c>
      <c r="R321" s="136">
        <f t="shared" si="12"/>
        <v>0</v>
      </c>
      <c r="S321" s="136">
        <v>0</v>
      </c>
      <c r="T321" s="137">
        <f t="shared" si="13"/>
        <v>0</v>
      </c>
      <c r="AR321" s="138" t="s">
        <v>133</v>
      </c>
      <c r="AT321" s="138" t="s">
        <v>128</v>
      </c>
      <c r="AU321" s="138" t="s">
        <v>82</v>
      </c>
      <c r="AY321" s="17" t="s">
        <v>126</v>
      </c>
      <c r="BE321" s="139">
        <f t="shared" si="14"/>
        <v>0</v>
      </c>
      <c r="BF321" s="139">
        <f t="shared" si="15"/>
        <v>0</v>
      </c>
      <c r="BG321" s="139">
        <f t="shared" si="16"/>
        <v>0</v>
      </c>
      <c r="BH321" s="139">
        <f t="shared" si="17"/>
        <v>0</v>
      </c>
      <c r="BI321" s="139">
        <f t="shared" si="18"/>
        <v>0</v>
      </c>
      <c r="BJ321" s="17" t="s">
        <v>80</v>
      </c>
      <c r="BK321" s="139">
        <f t="shared" si="19"/>
        <v>0</v>
      </c>
      <c r="BL321" s="17" t="s">
        <v>133</v>
      </c>
      <c r="BM321" s="138" t="s">
        <v>725</v>
      </c>
    </row>
    <row r="322" spans="2:65" s="1" customFormat="1" ht="16.5" customHeight="1">
      <c r="B322" s="32"/>
      <c r="C322" s="127" t="s">
        <v>444</v>
      </c>
      <c r="D322" s="127" t="s">
        <v>128</v>
      </c>
      <c r="E322" s="128" t="s">
        <v>726</v>
      </c>
      <c r="F322" s="129" t="s">
        <v>727</v>
      </c>
      <c r="G322" s="130" t="s">
        <v>320</v>
      </c>
      <c r="H322" s="131">
        <v>1</v>
      </c>
      <c r="I322" s="132"/>
      <c r="J322" s="133">
        <f t="shared" si="10"/>
        <v>0</v>
      </c>
      <c r="K322" s="129" t="s">
        <v>19</v>
      </c>
      <c r="L322" s="32"/>
      <c r="M322" s="134" t="s">
        <v>19</v>
      </c>
      <c r="N322" s="135" t="s">
        <v>43</v>
      </c>
      <c r="P322" s="136">
        <f t="shared" si="11"/>
        <v>0</v>
      </c>
      <c r="Q322" s="136">
        <v>0</v>
      </c>
      <c r="R322" s="136">
        <f t="shared" si="12"/>
        <v>0</v>
      </c>
      <c r="S322" s="136">
        <v>0</v>
      </c>
      <c r="T322" s="137">
        <f t="shared" si="13"/>
        <v>0</v>
      </c>
      <c r="AR322" s="138" t="s">
        <v>133</v>
      </c>
      <c r="AT322" s="138" t="s">
        <v>128</v>
      </c>
      <c r="AU322" s="138" t="s">
        <v>82</v>
      </c>
      <c r="AY322" s="17" t="s">
        <v>126</v>
      </c>
      <c r="BE322" s="139">
        <f t="shared" si="14"/>
        <v>0</v>
      </c>
      <c r="BF322" s="139">
        <f t="shared" si="15"/>
        <v>0</v>
      </c>
      <c r="BG322" s="139">
        <f t="shared" si="16"/>
        <v>0</v>
      </c>
      <c r="BH322" s="139">
        <f t="shared" si="17"/>
        <v>0</v>
      </c>
      <c r="BI322" s="139">
        <f t="shared" si="18"/>
        <v>0</v>
      </c>
      <c r="BJ322" s="17" t="s">
        <v>80</v>
      </c>
      <c r="BK322" s="139">
        <f t="shared" si="19"/>
        <v>0</v>
      </c>
      <c r="BL322" s="17" t="s">
        <v>133</v>
      </c>
      <c r="BM322" s="138" t="s">
        <v>728</v>
      </c>
    </row>
    <row r="323" spans="2:65" s="1" customFormat="1" ht="16.5" customHeight="1">
      <c r="B323" s="32"/>
      <c r="C323" s="127" t="s">
        <v>449</v>
      </c>
      <c r="D323" s="127" t="s">
        <v>128</v>
      </c>
      <c r="E323" s="128" t="s">
        <v>729</v>
      </c>
      <c r="F323" s="129" t="s">
        <v>730</v>
      </c>
      <c r="G323" s="130" t="s">
        <v>320</v>
      </c>
      <c r="H323" s="131">
        <v>2</v>
      </c>
      <c r="I323" s="132"/>
      <c r="J323" s="133">
        <f t="shared" si="10"/>
        <v>0</v>
      </c>
      <c r="K323" s="129" t="s">
        <v>19</v>
      </c>
      <c r="L323" s="32"/>
      <c r="M323" s="134" t="s">
        <v>19</v>
      </c>
      <c r="N323" s="135" t="s">
        <v>43</v>
      </c>
      <c r="P323" s="136">
        <f t="shared" si="11"/>
        <v>0</v>
      </c>
      <c r="Q323" s="136">
        <v>0</v>
      </c>
      <c r="R323" s="136">
        <f t="shared" si="12"/>
        <v>0</v>
      </c>
      <c r="S323" s="136">
        <v>0</v>
      </c>
      <c r="T323" s="137">
        <f t="shared" si="13"/>
        <v>0</v>
      </c>
      <c r="AR323" s="138" t="s">
        <v>133</v>
      </c>
      <c r="AT323" s="138" t="s">
        <v>128</v>
      </c>
      <c r="AU323" s="138" t="s">
        <v>82</v>
      </c>
      <c r="AY323" s="17" t="s">
        <v>126</v>
      </c>
      <c r="BE323" s="139">
        <f t="shared" si="14"/>
        <v>0</v>
      </c>
      <c r="BF323" s="139">
        <f t="shared" si="15"/>
        <v>0</v>
      </c>
      <c r="BG323" s="139">
        <f t="shared" si="16"/>
        <v>0</v>
      </c>
      <c r="BH323" s="139">
        <f t="shared" si="17"/>
        <v>0</v>
      </c>
      <c r="BI323" s="139">
        <f t="shared" si="18"/>
        <v>0</v>
      </c>
      <c r="BJ323" s="17" t="s">
        <v>80</v>
      </c>
      <c r="BK323" s="139">
        <f t="shared" si="19"/>
        <v>0</v>
      </c>
      <c r="BL323" s="17" t="s">
        <v>133</v>
      </c>
      <c r="BM323" s="138" t="s">
        <v>731</v>
      </c>
    </row>
    <row r="324" spans="2:65" s="1" customFormat="1" ht="16.5" customHeight="1">
      <c r="B324" s="32"/>
      <c r="C324" s="127" t="s">
        <v>456</v>
      </c>
      <c r="D324" s="127" t="s">
        <v>128</v>
      </c>
      <c r="E324" s="128" t="s">
        <v>732</v>
      </c>
      <c r="F324" s="129" t="s">
        <v>733</v>
      </c>
      <c r="G324" s="130" t="s">
        <v>320</v>
      </c>
      <c r="H324" s="131">
        <v>1</v>
      </c>
      <c r="I324" s="132"/>
      <c r="J324" s="133">
        <f t="shared" si="10"/>
        <v>0</v>
      </c>
      <c r="K324" s="129" t="s">
        <v>19</v>
      </c>
      <c r="L324" s="32"/>
      <c r="M324" s="134" t="s">
        <v>19</v>
      </c>
      <c r="N324" s="135" t="s">
        <v>43</v>
      </c>
      <c r="P324" s="136">
        <f t="shared" si="11"/>
        <v>0</v>
      </c>
      <c r="Q324" s="136">
        <v>0</v>
      </c>
      <c r="R324" s="136">
        <f t="shared" si="12"/>
        <v>0</v>
      </c>
      <c r="S324" s="136">
        <v>0</v>
      </c>
      <c r="T324" s="137">
        <f t="shared" si="13"/>
        <v>0</v>
      </c>
      <c r="AR324" s="138" t="s">
        <v>133</v>
      </c>
      <c r="AT324" s="138" t="s">
        <v>128</v>
      </c>
      <c r="AU324" s="138" t="s">
        <v>82</v>
      </c>
      <c r="AY324" s="17" t="s">
        <v>126</v>
      </c>
      <c r="BE324" s="139">
        <f t="shared" si="14"/>
        <v>0</v>
      </c>
      <c r="BF324" s="139">
        <f t="shared" si="15"/>
        <v>0</v>
      </c>
      <c r="BG324" s="139">
        <f t="shared" si="16"/>
        <v>0</v>
      </c>
      <c r="BH324" s="139">
        <f t="shared" si="17"/>
        <v>0</v>
      </c>
      <c r="BI324" s="139">
        <f t="shared" si="18"/>
        <v>0</v>
      </c>
      <c r="BJ324" s="17" t="s">
        <v>80</v>
      </c>
      <c r="BK324" s="139">
        <f t="shared" si="19"/>
        <v>0</v>
      </c>
      <c r="BL324" s="17" t="s">
        <v>133</v>
      </c>
      <c r="BM324" s="138" t="s">
        <v>734</v>
      </c>
    </row>
    <row r="325" spans="2:65" s="1" customFormat="1" ht="16.5" customHeight="1">
      <c r="B325" s="32"/>
      <c r="C325" s="127" t="s">
        <v>465</v>
      </c>
      <c r="D325" s="127" t="s">
        <v>128</v>
      </c>
      <c r="E325" s="128" t="s">
        <v>735</v>
      </c>
      <c r="F325" s="129" t="s">
        <v>736</v>
      </c>
      <c r="G325" s="130" t="s">
        <v>320</v>
      </c>
      <c r="H325" s="131">
        <v>1</v>
      </c>
      <c r="I325" s="132"/>
      <c r="J325" s="133">
        <f t="shared" si="10"/>
        <v>0</v>
      </c>
      <c r="K325" s="129" t="s">
        <v>19</v>
      </c>
      <c r="L325" s="32"/>
      <c r="M325" s="134" t="s">
        <v>19</v>
      </c>
      <c r="N325" s="135" t="s">
        <v>43</v>
      </c>
      <c r="P325" s="136">
        <f t="shared" si="11"/>
        <v>0</v>
      </c>
      <c r="Q325" s="136">
        <v>0</v>
      </c>
      <c r="R325" s="136">
        <f t="shared" si="12"/>
        <v>0</v>
      </c>
      <c r="S325" s="136">
        <v>0</v>
      </c>
      <c r="T325" s="137">
        <f t="shared" si="13"/>
        <v>0</v>
      </c>
      <c r="AR325" s="138" t="s">
        <v>133</v>
      </c>
      <c r="AT325" s="138" t="s">
        <v>128</v>
      </c>
      <c r="AU325" s="138" t="s">
        <v>82</v>
      </c>
      <c r="AY325" s="17" t="s">
        <v>126</v>
      </c>
      <c r="BE325" s="139">
        <f t="shared" si="14"/>
        <v>0</v>
      </c>
      <c r="BF325" s="139">
        <f t="shared" si="15"/>
        <v>0</v>
      </c>
      <c r="BG325" s="139">
        <f t="shared" si="16"/>
        <v>0</v>
      </c>
      <c r="BH325" s="139">
        <f t="shared" si="17"/>
        <v>0</v>
      </c>
      <c r="BI325" s="139">
        <f t="shared" si="18"/>
        <v>0</v>
      </c>
      <c r="BJ325" s="17" t="s">
        <v>80</v>
      </c>
      <c r="BK325" s="139">
        <f t="shared" si="19"/>
        <v>0</v>
      </c>
      <c r="BL325" s="17" t="s">
        <v>133</v>
      </c>
      <c r="BM325" s="138" t="s">
        <v>737</v>
      </c>
    </row>
    <row r="326" spans="2:65" s="1" customFormat="1" ht="16.5" customHeight="1">
      <c r="B326" s="32"/>
      <c r="C326" s="127" t="s">
        <v>469</v>
      </c>
      <c r="D326" s="127" t="s">
        <v>128</v>
      </c>
      <c r="E326" s="128" t="s">
        <v>738</v>
      </c>
      <c r="F326" s="129" t="s">
        <v>739</v>
      </c>
      <c r="G326" s="130" t="s">
        <v>320</v>
      </c>
      <c r="H326" s="131">
        <v>1</v>
      </c>
      <c r="I326" s="132"/>
      <c r="J326" s="133">
        <f t="shared" si="10"/>
        <v>0</v>
      </c>
      <c r="K326" s="129" t="s">
        <v>19</v>
      </c>
      <c r="L326" s="32"/>
      <c r="M326" s="134" t="s">
        <v>19</v>
      </c>
      <c r="N326" s="135" t="s">
        <v>43</v>
      </c>
      <c r="P326" s="136">
        <f t="shared" si="11"/>
        <v>0</v>
      </c>
      <c r="Q326" s="136">
        <v>0</v>
      </c>
      <c r="R326" s="136">
        <f t="shared" si="12"/>
        <v>0</v>
      </c>
      <c r="S326" s="136">
        <v>0</v>
      </c>
      <c r="T326" s="137">
        <f t="shared" si="13"/>
        <v>0</v>
      </c>
      <c r="AR326" s="138" t="s">
        <v>133</v>
      </c>
      <c r="AT326" s="138" t="s">
        <v>128</v>
      </c>
      <c r="AU326" s="138" t="s">
        <v>82</v>
      </c>
      <c r="AY326" s="17" t="s">
        <v>126</v>
      </c>
      <c r="BE326" s="139">
        <f t="shared" si="14"/>
        <v>0</v>
      </c>
      <c r="BF326" s="139">
        <f t="shared" si="15"/>
        <v>0</v>
      </c>
      <c r="BG326" s="139">
        <f t="shared" si="16"/>
        <v>0</v>
      </c>
      <c r="BH326" s="139">
        <f t="shared" si="17"/>
        <v>0</v>
      </c>
      <c r="BI326" s="139">
        <f t="shared" si="18"/>
        <v>0</v>
      </c>
      <c r="BJ326" s="17" t="s">
        <v>80</v>
      </c>
      <c r="BK326" s="139">
        <f t="shared" si="19"/>
        <v>0</v>
      </c>
      <c r="BL326" s="17" t="s">
        <v>133</v>
      </c>
      <c r="BM326" s="138" t="s">
        <v>740</v>
      </c>
    </row>
    <row r="327" spans="2:65" s="1" customFormat="1" ht="16.5" customHeight="1">
      <c r="B327" s="32"/>
      <c r="C327" s="127" t="s">
        <v>473</v>
      </c>
      <c r="D327" s="127" t="s">
        <v>128</v>
      </c>
      <c r="E327" s="128" t="s">
        <v>741</v>
      </c>
      <c r="F327" s="129" t="s">
        <v>742</v>
      </c>
      <c r="G327" s="130" t="s">
        <v>320</v>
      </c>
      <c r="H327" s="131">
        <v>1</v>
      </c>
      <c r="I327" s="132"/>
      <c r="J327" s="133">
        <f t="shared" si="10"/>
        <v>0</v>
      </c>
      <c r="K327" s="129" t="s">
        <v>19</v>
      </c>
      <c r="L327" s="32"/>
      <c r="M327" s="134" t="s">
        <v>19</v>
      </c>
      <c r="N327" s="135" t="s">
        <v>43</v>
      </c>
      <c r="P327" s="136">
        <f t="shared" si="11"/>
        <v>0</v>
      </c>
      <c r="Q327" s="136">
        <v>0</v>
      </c>
      <c r="R327" s="136">
        <f t="shared" si="12"/>
        <v>0</v>
      </c>
      <c r="S327" s="136">
        <v>0</v>
      </c>
      <c r="T327" s="137">
        <f t="shared" si="13"/>
        <v>0</v>
      </c>
      <c r="AR327" s="138" t="s">
        <v>133</v>
      </c>
      <c r="AT327" s="138" t="s">
        <v>128</v>
      </c>
      <c r="AU327" s="138" t="s">
        <v>82</v>
      </c>
      <c r="AY327" s="17" t="s">
        <v>126</v>
      </c>
      <c r="BE327" s="139">
        <f t="shared" si="14"/>
        <v>0</v>
      </c>
      <c r="BF327" s="139">
        <f t="shared" si="15"/>
        <v>0</v>
      </c>
      <c r="BG327" s="139">
        <f t="shared" si="16"/>
        <v>0</v>
      </c>
      <c r="BH327" s="139">
        <f t="shared" si="17"/>
        <v>0</v>
      </c>
      <c r="BI327" s="139">
        <f t="shared" si="18"/>
        <v>0</v>
      </c>
      <c r="BJ327" s="17" t="s">
        <v>80</v>
      </c>
      <c r="BK327" s="139">
        <f t="shared" si="19"/>
        <v>0</v>
      </c>
      <c r="BL327" s="17" t="s">
        <v>133</v>
      </c>
      <c r="BM327" s="138" t="s">
        <v>743</v>
      </c>
    </row>
    <row r="328" spans="2:65" s="11" customFormat="1" ht="22.9" customHeight="1">
      <c r="B328" s="115"/>
      <c r="D328" s="116" t="s">
        <v>71</v>
      </c>
      <c r="E328" s="125" t="s">
        <v>454</v>
      </c>
      <c r="F328" s="125" t="s">
        <v>455</v>
      </c>
      <c r="I328" s="118"/>
      <c r="J328" s="126">
        <f>BK328</f>
        <v>0</v>
      </c>
      <c r="L328" s="115"/>
      <c r="M328" s="120"/>
      <c r="P328" s="121">
        <f>SUM(P329:P330)</f>
        <v>0</v>
      </c>
      <c r="R328" s="121">
        <f>SUM(R329:R330)</f>
        <v>0</v>
      </c>
      <c r="T328" s="122">
        <f>SUM(T329:T330)</f>
        <v>0</v>
      </c>
      <c r="AR328" s="116" t="s">
        <v>80</v>
      </c>
      <c r="AT328" s="123" t="s">
        <v>71</v>
      </c>
      <c r="AU328" s="123" t="s">
        <v>80</v>
      </c>
      <c r="AY328" s="116" t="s">
        <v>126</v>
      </c>
      <c r="BK328" s="124">
        <f>SUM(BK329:BK330)</f>
        <v>0</v>
      </c>
    </row>
    <row r="329" spans="2:65" s="1" customFormat="1" ht="16.5" customHeight="1">
      <c r="B329" s="32"/>
      <c r="C329" s="127" t="s">
        <v>477</v>
      </c>
      <c r="D329" s="127" t="s">
        <v>128</v>
      </c>
      <c r="E329" s="128" t="s">
        <v>457</v>
      </c>
      <c r="F329" s="129" t="s">
        <v>458</v>
      </c>
      <c r="G329" s="130" t="s">
        <v>229</v>
      </c>
      <c r="H329" s="131">
        <v>392.83499999999998</v>
      </c>
      <c r="I329" s="132"/>
      <c r="J329" s="133">
        <f>ROUND(I329*H329,2)</f>
        <v>0</v>
      </c>
      <c r="K329" s="129" t="s">
        <v>132</v>
      </c>
      <c r="L329" s="32"/>
      <c r="M329" s="134" t="s">
        <v>19</v>
      </c>
      <c r="N329" s="135" t="s">
        <v>43</v>
      </c>
      <c r="P329" s="136">
        <f>O329*H329</f>
        <v>0</v>
      </c>
      <c r="Q329" s="136">
        <v>0</v>
      </c>
      <c r="R329" s="136">
        <f>Q329*H329</f>
        <v>0</v>
      </c>
      <c r="S329" s="136">
        <v>0</v>
      </c>
      <c r="T329" s="137">
        <f>S329*H329</f>
        <v>0</v>
      </c>
      <c r="AR329" s="138" t="s">
        <v>133</v>
      </c>
      <c r="AT329" s="138" t="s">
        <v>128</v>
      </c>
      <c r="AU329" s="138" t="s">
        <v>82</v>
      </c>
      <c r="AY329" s="17" t="s">
        <v>126</v>
      </c>
      <c r="BE329" s="139">
        <f>IF(N329="základní",J329,0)</f>
        <v>0</v>
      </c>
      <c r="BF329" s="139">
        <f>IF(N329="snížená",J329,0)</f>
        <v>0</v>
      </c>
      <c r="BG329" s="139">
        <f>IF(N329="zákl. přenesená",J329,0)</f>
        <v>0</v>
      </c>
      <c r="BH329" s="139">
        <f>IF(N329="sníž. přenesená",J329,0)</f>
        <v>0</v>
      </c>
      <c r="BI329" s="139">
        <f>IF(N329="nulová",J329,0)</f>
        <v>0</v>
      </c>
      <c r="BJ329" s="17" t="s">
        <v>80</v>
      </c>
      <c r="BK329" s="139">
        <f>ROUND(I329*H329,2)</f>
        <v>0</v>
      </c>
      <c r="BL329" s="17" t="s">
        <v>133</v>
      </c>
      <c r="BM329" s="138" t="s">
        <v>459</v>
      </c>
    </row>
    <row r="330" spans="2:65" s="1" customFormat="1" ht="11.25">
      <c r="B330" s="32"/>
      <c r="D330" s="140" t="s">
        <v>135</v>
      </c>
      <c r="F330" s="141" t="s">
        <v>460</v>
      </c>
      <c r="I330" s="142"/>
      <c r="L330" s="32"/>
      <c r="M330" s="143"/>
      <c r="T330" s="53"/>
      <c r="AT330" s="17" t="s">
        <v>135</v>
      </c>
      <c r="AU330" s="17" t="s">
        <v>82</v>
      </c>
    </row>
    <row r="331" spans="2:65" s="11" customFormat="1" ht="25.9" customHeight="1">
      <c r="B331" s="115"/>
      <c r="D331" s="116" t="s">
        <v>71</v>
      </c>
      <c r="E331" s="117" t="s">
        <v>531</v>
      </c>
      <c r="F331" s="117" t="s">
        <v>532</v>
      </c>
      <c r="I331" s="118"/>
      <c r="J331" s="119">
        <f>BK331</f>
        <v>0</v>
      </c>
      <c r="L331" s="115"/>
      <c r="M331" s="120"/>
      <c r="P331" s="121">
        <f>P332+P335+P337+P341</f>
        <v>0</v>
      </c>
      <c r="R331" s="121">
        <f>R332+R335+R337+R341</f>
        <v>0</v>
      </c>
      <c r="T331" s="122">
        <f>T332+T335+T337+T341</f>
        <v>0</v>
      </c>
      <c r="AR331" s="116" t="s">
        <v>154</v>
      </c>
      <c r="AT331" s="123" t="s">
        <v>71</v>
      </c>
      <c r="AU331" s="123" t="s">
        <v>72</v>
      </c>
      <c r="AY331" s="116" t="s">
        <v>126</v>
      </c>
      <c r="BK331" s="124">
        <f>BK332+BK335+BK337+BK341</f>
        <v>0</v>
      </c>
    </row>
    <row r="332" spans="2:65" s="11" customFormat="1" ht="22.9" customHeight="1">
      <c r="B332" s="115"/>
      <c r="D332" s="116" t="s">
        <v>71</v>
      </c>
      <c r="E332" s="125" t="s">
        <v>533</v>
      </c>
      <c r="F332" s="125" t="s">
        <v>534</v>
      </c>
      <c r="I332" s="118"/>
      <c r="J332" s="126">
        <f>BK332</f>
        <v>0</v>
      </c>
      <c r="L332" s="115"/>
      <c r="M332" s="120"/>
      <c r="P332" s="121">
        <f>SUM(P333:P334)</f>
        <v>0</v>
      </c>
      <c r="R332" s="121">
        <f>SUM(R333:R334)</f>
        <v>0</v>
      </c>
      <c r="T332" s="122">
        <f>SUM(T333:T334)</f>
        <v>0</v>
      </c>
      <c r="AR332" s="116" t="s">
        <v>154</v>
      </c>
      <c r="AT332" s="123" t="s">
        <v>71</v>
      </c>
      <c r="AU332" s="123" t="s">
        <v>80</v>
      </c>
      <c r="AY332" s="116" t="s">
        <v>126</v>
      </c>
      <c r="BK332" s="124">
        <f>SUM(BK333:BK334)</f>
        <v>0</v>
      </c>
    </row>
    <row r="333" spans="2:65" s="1" customFormat="1" ht="16.5" customHeight="1">
      <c r="B333" s="32"/>
      <c r="C333" s="127" t="s">
        <v>481</v>
      </c>
      <c r="D333" s="127" t="s">
        <v>128</v>
      </c>
      <c r="E333" s="128" t="s">
        <v>536</v>
      </c>
      <c r="F333" s="129" t="s">
        <v>534</v>
      </c>
      <c r="G333" s="130" t="s">
        <v>302</v>
      </c>
      <c r="H333" s="131">
        <v>1</v>
      </c>
      <c r="I333" s="132"/>
      <c r="J333" s="133">
        <f>ROUND(I333*H333,2)</f>
        <v>0</v>
      </c>
      <c r="K333" s="129" t="s">
        <v>19</v>
      </c>
      <c r="L333" s="32"/>
      <c r="M333" s="134" t="s">
        <v>19</v>
      </c>
      <c r="N333" s="135" t="s">
        <v>43</v>
      </c>
      <c r="P333" s="136">
        <f>O333*H333</f>
        <v>0</v>
      </c>
      <c r="Q333" s="136">
        <v>0</v>
      </c>
      <c r="R333" s="136">
        <f>Q333*H333</f>
        <v>0</v>
      </c>
      <c r="S333" s="136">
        <v>0</v>
      </c>
      <c r="T333" s="137">
        <f>S333*H333</f>
        <v>0</v>
      </c>
      <c r="AR333" s="138" t="s">
        <v>537</v>
      </c>
      <c r="AT333" s="138" t="s">
        <v>128</v>
      </c>
      <c r="AU333" s="138" t="s">
        <v>82</v>
      </c>
      <c r="AY333" s="17" t="s">
        <v>126</v>
      </c>
      <c r="BE333" s="139">
        <f>IF(N333="základní",J333,0)</f>
        <v>0</v>
      </c>
      <c r="BF333" s="139">
        <f>IF(N333="snížená",J333,0)</f>
        <v>0</v>
      </c>
      <c r="BG333" s="139">
        <f>IF(N333="zákl. přenesená",J333,0)</f>
        <v>0</v>
      </c>
      <c r="BH333" s="139">
        <f>IF(N333="sníž. přenesená",J333,0)</f>
        <v>0</v>
      </c>
      <c r="BI333" s="139">
        <f>IF(N333="nulová",J333,0)</f>
        <v>0</v>
      </c>
      <c r="BJ333" s="17" t="s">
        <v>80</v>
      </c>
      <c r="BK333" s="139">
        <f>ROUND(I333*H333,2)</f>
        <v>0</v>
      </c>
      <c r="BL333" s="17" t="s">
        <v>537</v>
      </c>
      <c r="BM333" s="138" t="s">
        <v>744</v>
      </c>
    </row>
    <row r="334" spans="2:65" s="1" customFormat="1" ht="39">
      <c r="B334" s="32"/>
      <c r="D334" s="145" t="s">
        <v>539</v>
      </c>
      <c r="F334" s="175" t="s">
        <v>540</v>
      </c>
      <c r="I334" s="142"/>
      <c r="L334" s="32"/>
      <c r="M334" s="143"/>
      <c r="T334" s="53"/>
      <c r="AT334" s="17" t="s">
        <v>539</v>
      </c>
      <c r="AU334" s="17" t="s">
        <v>82</v>
      </c>
    </row>
    <row r="335" spans="2:65" s="11" customFormat="1" ht="22.9" customHeight="1">
      <c r="B335" s="115"/>
      <c r="D335" s="116" t="s">
        <v>71</v>
      </c>
      <c r="E335" s="125" t="s">
        <v>541</v>
      </c>
      <c r="F335" s="125" t="s">
        <v>542</v>
      </c>
      <c r="I335" s="118"/>
      <c r="J335" s="126">
        <f>BK335</f>
        <v>0</v>
      </c>
      <c r="L335" s="115"/>
      <c r="M335" s="120"/>
      <c r="P335" s="121">
        <f>P336</f>
        <v>0</v>
      </c>
      <c r="R335" s="121">
        <f>R336</f>
        <v>0</v>
      </c>
      <c r="T335" s="122">
        <f>T336</f>
        <v>0</v>
      </c>
      <c r="AR335" s="116" t="s">
        <v>154</v>
      </c>
      <c r="AT335" s="123" t="s">
        <v>71</v>
      </c>
      <c r="AU335" s="123" t="s">
        <v>80</v>
      </c>
      <c r="AY335" s="116" t="s">
        <v>126</v>
      </c>
      <c r="BK335" s="124">
        <f>BK336</f>
        <v>0</v>
      </c>
    </row>
    <row r="336" spans="2:65" s="1" customFormat="1" ht="78" customHeight="1">
      <c r="B336" s="32"/>
      <c r="C336" s="127" t="s">
        <v>487</v>
      </c>
      <c r="D336" s="127" t="s">
        <v>128</v>
      </c>
      <c r="E336" s="128" t="s">
        <v>544</v>
      </c>
      <c r="F336" s="129" t="s">
        <v>545</v>
      </c>
      <c r="G336" s="130" t="s">
        <v>302</v>
      </c>
      <c r="H336" s="131">
        <v>1</v>
      </c>
      <c r="I336" s="132"/>
      <c r="J336" s="133">
        <f>ROUND(I336*H336,2)</f>
        <v>0</v>
      </c>
      <c r="K336" s="129" t="s">
        <v>19</v>
      </c>
      <c r="L336" s="32"/>
      <c r="M336" s="134" t="s">
        <v>19</v>
      </c>
      <c r="N336" s="135" t="s">
        <v>43</v>
      </c>
      <c r="P336" s="136">
        <f>O336*H336</f>
        <v>0</v>
      </c>
      <c r="Q336" s="136">
        <v>0</v>
      </c>
      <c r="R336" s="136">
        <f>Q336*H336</f>
        <v>0</v>
      </c>
      <c r="S336" s="136">
        <v>0</v>
      </c>
      <c r="T336" s="137">
        <f>S336*H336</f>
        <v>0</v>
      </c>
      <c r="AR336" s="138" t="s">
        <v>133</v>
      </c>
      <c r="AT336" s="138" t="s">
        <v>128</v>
      </c>
      <c r="AU336" s="138" t="s">
        <v>82</v>
      </c>
      <c r="AY336" s="17" t="s">
        <v>126</v>
      </c>
      <c r="BE336" s="139">
        <f>IF(N336="základní",J336,0)</f>
        <v>0</v>
      </c>
      <c r="BF336" s="139">
        <f>IF(N336="snížená",J336,0)</f>
        <v>0</v>
      </c>
      <c r="BG336" s="139">
        <f>IF(N336="zákl. přenesená",J336,0)</f>
        <v>0</v>
      </c>
      <c r="BH336" s="139">
        <f>IF(N336="sníž. přenesená",J336,0)</f>
        <v>0</v>
      </c>
      <c r="BI336" s="139">
        <f>IF(N336="nulová",J336,0)</f>
        <v>0</v>
      </c>
      <c r="BJ336" s="17" t="s">
        <v>80</v>
      </c>
      <c r="BK336" s="139">
        <f>ROUND(I336*H336,2)</f>
        <v>0</v>
      </c>
      <c r="BL336" s="17" t="s">
        <v>133</v>
      </c>
      <c r="BM336" s="138" t="s">
        <v>745</v>
      </c>
    </row>
    <row r="337" spans="2:65" s="11" customFormat="1" ht="22.9" customHeight="1">
      <c r="B337" s="115"/>
      <c r="D337" s="116" t="s">
        <v>71</v>
      </c>
      <c r="E337" s="125" t="s">
        <v>547</v>
      </c>
      <c r="F337" s="125" t="s">
        <v>548</v>
      </c>
      <c r="I337" s="118"/>
      <c r="J337" s="126">
        <f>BK337</f>
        <v>0</v>
      </c>
      <c r="L337" s="115"/>
      <c r="M337" s="120"/>
      <c r="P337" s="121">
        <f>SUM(P338:P340)</f>
        <v>0</v>
      </c>
      <c r="R337" s="121">
        <f>SUM(R338:R340)</f>
        <v>0</v>
      </c>
      <c r="T337" s="122">
        <f>SUM(T338:T340)</f>
        <v>0</v>
      </c>
      <c r="AR337" s="116" t="s">
        <v>154</v>
      </c>
      <c r="AT337" s="123" t="s">
        <v>71</v>
      </c>
      <c r="AU337" s="123" t="s">
        <v>80</v>
      </c>
      <c r="AY337" s="116" t="s">
        <v>126</v>
      </c>
      <c r="BK337" s="124">
        <f>SUM(BK338:BK340)</f>
        <v>0</v>
      </c>
    </row>
    <row r="338" spans="2:65" s="1" customFormat="1" ht="16.5" customHeight="1">
      <c r="B338" s="32"/>
      <c r="C338" s="127" t="s">
        <v>494</v>
      </c>
      <c r="D338" s="127" t="s">
        <v>128</v>
      </c>
      <c r="E338" s="128" t="s">
        <v>550</v>
      </c>
      <c r="F338" s="129" t="s">
        <v>548</v>
      </c>
      <c r="G338" s="130" t="s">
        <v>302</v>
      </c>
      <c r="H338" s="131">
        <v>1</v>
      </c>
      <c r="I338" s="132"/>
      <c r="J338" s="133">
        <f>ROUND(I338*H338,2)</f>
        <v>0</v>
      </c>
      <c r="K338" s="129" t="s">
        <v>19</v>
      </c>
      <c r="L338" s="32"/>
      <c r="M338" s="134" t="s">
        <v>19</v>
      </c>
      <c r="N338" s="135" t="s">
        <v>43</v>
      </c>
      <c r="P338" s="136">
        <f>O338*H338</f>
        <v>0</v>
      </c>
      <c r="Q338" s="136">
        <v>0</v>
      </c>
      <c r="R338" s="136">
        <f>Q338*H338</f>
        <v>0</v>
      </c>
      <c r="S338" s="136">
        <v>0</v>
      </c>
      <c r="T338" s="137">
        <f>S338*H338</f>
        <v>0</v>
      </c>
      <c r="AR338" s="138" t="s">
        <v>537</v>
      </c>
      <c r="AT338" s="138" t="s">
        <v>128</v>
      </c>
      <c r="AU338" s="138" t="s">
        <v>82</v>
      </c>
      <c r="AY338" s="17" t="s">
        <v>126</v>
      </c>
      <c r="BE338" s="139">
        <f>IF(N338="základní",J338,0)</f>
        <v>0</v>
      </c>
      <c r="BF338" s="139">
        <f>IF(N338="snížená",J338,0)</f>
        <v>0</v>
      </c>
      <c r="BG338" s="139">
        <f>IF(N338="zákl. přenesená",J338,0)</f>
        <v>0</v>
      </c>
      <c r="BH338" s="139">
        <f>IF(N338="sníž. přenesená",J338,0)</f>
        <v>0</v>
      </c>
      <c r="BI338" s="139">
        <f>IF(N338="nulová",J338,0)</f>
        <v>0</v>
      </c>
      <c r="BJ338" s="17" t="s">
        <v>80</v>
      </c>
      <c r="BK338" s="139">
        <f>ROUND(I338*H338,2)</f>
        <v>0</v>
      </c>
      <c r="BL338" s="17" t="s">
        <v>537</v>
      </c>
      <c r="BM338" s="138" t="s">
        <v>746</v>
      </c>
    </row>
    <row r="339" spans="2:65" s="1" customFormat="1" ht="16.5" customHeight="1">
      <c r="B339" s="32"/>
      <c r="C339" s="127" t="s">
        <v>499</v>
      </c>
      <c r="D339" s="127" t="s">
        <v>128</v>
      </c>
      <c r="E339" s="128" t="s">
        <v>553</v>
      </c>
      <c r="F339" s="129" t="s">
        <v>554</v>
      </c>
      <c r="G339" s="130" t="s">
        <v>302</v>
      </c>
      <c r="H339" s="131">
        <v>1</v>
      </c>
      <c r="I339" s="132"/>
      <c r="J339" s="133">
        <f>ROUND(I339*H339,2)</f>
        <v>0</v>
      </c>
      <c r="K339" s="129" t="s">
        <v>19</v>
      </c>
      <c r="L339" s="32"/>
      <c r="M339" s="134" t="s">
        <v>19</v>
      </c>
      <c r="N339" s="135" t="s">
        <v>43</v>
      </c>
      <c r="P339" s="136">
        <f>O339*H339</f>
        <v>0</v>
      </c>
      <c r="Q339" s="136">
        <v>0</v>
      </c>
      <c r="R339" s="136">
        <f>Q339*H339</f>
        <v>0</v>
      </c>
      <c r="S339" s="136">
        <v>0</v>
      </c>
      <c r="T339" s="137">
        <f>S339*H339</f>
        <v>0</v>
      </c>
      <c r="AR339" s="138" t="s">
        <v>133</v>
      </c>
      <c r="AT339" s="138" t="s">
        <v>128</v>
      </c>
      <c r="AU339" s="138" t="s">
        <v>82</v>
      </c>
      <c r="AY339" s="17" t="s">
        <v>126</v>
      </c>
      <c r="BE339" s="139">
        <f>IF(N339="základní",J339,0)</f>
        <v>0</v>
      </c>
      <c r="BF339" s="139">
        <f>IF(N339="snížená",J339,0)</f>
        <v>0</v>
      </c>
      <c r="BG339" s="139">
        <f>IF(N339="zákl. přenesená",J339,0)</f>
        <v>0</v>
      </c>
      <c r="BH339" s="139">
        <f>IF(N339="sníž. přenesená",J339,0)</f>
        <v>0</v>
      </c>
      <c r="BI339" s="139">
        <f>IF(N339="nulová",J339,0)</f>
        <v>0</v>
      </c>
      <c r="BJ339" s="17" t="s">
        <v>80</v>
      </c>
      <c r="BK339" s="139">
        <f>ROUND(I339*H339,2)</f>
        <v>0</v>
      </c>
      <c r="BL339" s="17" t="s">
        <v>133</v>
      </c>
      <c r="BM339" s="138" t="s">
        <v>747</v>
      </c>
    </row>
    <row r="340" spans="2:65" s="1" customFormat="1" ht="16.5" customHeight="1">
      <c r="B340" s="32"/>
      <c r="C340" s="127" t="s">
        <v>505</v>
      </c>
      <c r="D340" s="127" t="s">
        <v>128</v>
      </c>
      <c r="E340" s="128" t="s">
        <v>557</v>
      </c>
      <c r="F340" s="129" t="s">
        <v>558</v>
      </c>
      <c r="G340" s="130" t="s">
        <v>302</v>
      </c>
      <c r="H340" s="131">
        <v>1</v>
      </c>
      <c r="I340" s="132"/>
      <c r="J340" s="133">
        <f>ROUND(I340*H340,2)</f>
        <v>0</v>
      </c>
      <c r="K340" s="129" t="s">
        <v>19</v>
      </c>
      <c r="L340" s="32"/>
      <c r="M340" s="134" t="s">
        <v>19</v>
      </c>
      <c r="N340" s="135" t="s">
        <v>43</v>
      </c>
      <c r="P340" s="136">
        <f>O340*H340</f>
        <v>0</v>
      </c>
      <c r="Q340" s="136">
        <v>0</v>
      </c>
      <c r="R340" s="136">
        <f>Q340*H340</f>
        <v>0</v>
      </c>
      <c r="S340" s="136">
        <v>0</v>
      </c>
      <c r="T340" s="137">
        <f>S340*H340</f>
        <v>0</v>
      </c>
      <c r="AR340" s="138" t="s">
        <v>537</v>
      </c>
      <c r="AT340" s="138" t="s">
        <v>128</v>
      </c>
      <c r="AU340" s="138" t="s">
        <v>82</v>
      </c>
      <c r="AY340" s="17" t="s">
        <v>126</v>
      </c>
      <c r="BE340" s="139">
        <f>IF(N340="základní",J340,0)</f>
        <v>0</v>
      </c>
      <c r="BF340" s="139">
        <f>IF(N340="snížená",J340,0)</f>
        <v>0</v>
      </c>
      <c r="BG340" s="139">
        <f>IF(N340="zákl. přenesená",J340,0)</f>
        <v>0</v>
      </c>
      <c r="BH340" s="139">
        <f>IF(N340="sníž. přenesená",J340,0)</f>
        <v>0</v>
      </c>
      <c r="BI340" s="139">
        <f>IF(N340="nulová",J340,0)</f>
        <v>0</v>
      </c>
      <c r="BJ340" s="17" t="s">
        <v>80</v>
      </c>
      <c r="BK340" s="139">
        <f>ROUND(I340*H340,2)</f>
        <v>0</v>
      </c>
      <c r="BL340" s="17" t="s">
        <v>537</v>
      </c>
      <c r="BM340" s="138" t="s">
        <v>748</v>
      </c>
    </row>
    <row r="341" spans="2:65" s="11" customFormat="1" ht="22.9" customHeight="1">
      <c r="B341" s="115"/>
      <c r="D341" s="116" t="s">
        <v>71</v>
      </c>
      <c r="E341" s="125" t="s">
        <v>560</v>
      </c>
      <c r="F341" s="125" t="s">
        <v>561</v>
      </c>
      <c r="I341" s="118"/>
      <c r="J341" s="126">
        <f>BK341</f>
        <v>0</v>
      </c>
      <c r="L341" s="115"/>
      <c r="M341" s="120"/>
      <c r="P341" s="121">
        <f>P342</f>
        <v>0</v>
      </c>
      <c r="R341" s="121">
        <f>R342</f>
        <v>0</v>
      </c>
      <c r="T341" s="122">
        <f>T342</f>
        <v>0</v>
      </c>
      <c r="AR341" s="116" t="s">
        <v>154</v>
      </c>
      <c r="AT341" s="123" t="s">
        <v>71</v>
      </c>
      <c r="AU341" s="123" t="s">
        <v>80</v>
      </c>
      <c r="AY341" s="116" t="s">
        <v>126</v>
      </c>
      <c r="BK341" s="124">
        <f>BK342</f>
        <v>0</v>
      </c>
    </row>
    <row r="342" spans="2:65" s="1" customFormat="1" ht="16.5" customHeight="1">
      <c r="B342" s="32"/>
      <c r="C342" s="127" t="s">
        <v>509</v>
      </c>
      <c r="D342" s="127" t="s">
        <v>128</v>
      </c>
      <c r="E342" s="128" t="s">
        <v>562</v>
      </c>
      <c r="F342" s="129" t="s">
        <v>563</v>
      </c>
      <c r="G342" s="130" t="s">
        <v>302</v>
      </c>
      <c r="H342" s="131">
        <v>1</v>
      </c>
      <c r="I342" s="132"/>
      <c r="J342" s="133">
        <f>ROUND(I342*H342,2)</f>
        <v>0</v>
      </c>
      <c r="K342" s="129" t="s">
        <v>19</v>
      </c>
      <c r="L342" s="32"/>
      <c r="M342" s="176" t="s">
        <v>19</v>
      </c>
      <c r="N342" s="177" t="s">
        <v>43</v>
      </c>
      <c r="O342" s="178"/>
      <c r="P342" s="179">
        <f>O342*H342</f>
        <v>0</v>
      </c>
      <c r="Q342" s="179">
        <v>0</v>
      </c>
      <c r="R342" s="179">
        <f>Q342*H342</f>
        <v>0</v>
      </c>
      <c r="S342" s="179">
        <v>0</v>
      </c>
      <c r="T342" s="180">
        <f>S342*H342</f>
        <v>0</v>
      </c>
      <c r="AR342" s="138" t="s">
        <v>133</v>
      </c>
      <c r="AT342" s="138" t="s">
        <v>128</v>
      </c>
      <c r="AU342" s="138" t="s">
        <v>82</v>
      </c>
      <c r="AY342" s="17" t="s">
        <v>126</v>
      </c>
      <c r="BE342" s="139">
        <f>IF(N342="základní",J342,0)</f>
        <v>0</v>
      </c>
      <c r="BF342" s="139">
        <f>IF(N342="snížená",J342,0)</f>
        <v>0</v>
      </c>
      <c r="BG342" s="139">
        <f>IF(N342="zákl. přenesená",J342,0)</f>
        <v>0</v>
      </c>
      <c r="BH342" s="139">
        <f>IF(N342="sníž. přenesená",J342,0)</f>
        <v>0</v>
      </c>
      <c r="BI342" s="139">
        <f>IF(N342="nulová",J342,0)</f>
        <v>0</v>
      </c>
      <c r="BJ342" s="17" t="s">
        <v>80</v>
      </c>
      <c r="BK342" s="139">
        <f>ROUND(I342*H342,2)</f>
        <v>0</v>
      </c>
      <c r="BL342" s="17" t="s">
        <v>133</v>
      </c>
      <c r="BM342" s="138" t="s">
        <v>749</v>
      </c>
    </row>
    <row r="343" spans="2:65" s="1" customFormat="1" ht="6.95" customHeight="1">
      <c r="B343" s="41"/>
      <c r="C343" s="42"/>
      <c r="D343" s="42"/>
      <c r="E343" s="42"/>
      <c r="F343" s="42"/>
      <c r="G343" s="42"/>
      <c r="H343" s="42"/>
      <c r="I343" s="42"/>
      <c r="J343" s="42"/>
      <c r="K343" s="42"/>
      <c r="L343" s="32"/>
    </row>
  </sheetData>
  <sheetProtection algorithmName="SHA-512" hashValue="Gv8JhhVSa30Ju9IQcfrBP+B21jqiyDwl7y9wR36ueqEgvDH2+YIizJxHgKdAxnwdwoTQAbS0XlhA1msgCmFFeA==" saltValue="upuahrllCSzW1N0GFBEgzcD/q0J10rIbDuBxDmofqzdUWoz24zOOj5nVKDimjLcH55gYvmcbaCLrLQi36MMX5Q==" spinCount="100000" sheet="1" objects="1" scenarios="1" formatColumns="0" formatRows="0" autoFilter="0"/>
  <autoFilter ref="C90:K342" xr:uid="{00000000-0009-0000-0000-000002000000}"/>
  <mergeCells count="9">
    <mergeCell ref="E50:H50"/>
    <mergeCell ref="E81:H81"/>
    <mergeCell ref="E83:H83"/>
    <mergeCell ref="L2:V2"/>
    <mergeCell ref="E7:H7"/>
    <mergeCell ref="E9:H9"/>
    <mergeCell ref="E18:H18"/>
    <mergeCell ref="E27:H27"/>
    <mergeCell ref="E48:H48"/>
  </mergeCells>
  <hyperlinks>
    <hyperlink ref="F95" r:id="rId1" xr:uid="{00000000-0004-0000-0200-000000000000}"/>
    <hyperlink ref="F98" r:id="rId2" xr:uid="{00000000-0004-0000-0200-000001000000}"/>
    <hyperlink ref="F115" r:id="rId3" xr:uid="{00000000-0004-0000-0200-000002000000}"/>
    <hyperlink ref="F120" r:id="rId4" xr:uid="{00000000-0004-0000-0200-000003000000}"/>
    <hyperlink ref="F122" r:id="rId5" xr:uid="{00000000-0004-0000-0200-000004000000}"/>
    <hyperlink ref="F126" r:id="rId6" xr:uid="{00000000-0004-0000-0200-000005000000}"/>
    <hyperlink ref="F129" r:id="rId7" xr:uid="{00000000-0004-0000-0200-000006000000}"/>
    <hyperlink ref="F131" r:id="rId8" xr:uid="{00000000-0004-0000-0200-000007000000}"/>
    <hyperlink ref="F134" r:id="rId9" xr:uid="{00000000-0004-0000-0200-000008000000}"/>
    <hyperlink ref="F136" r:id="rId10" xr:uid="{00000000-0004-0000-0200-000009000000}"/>
    <hyperlink ref="F153" r:id="rId11" xr:uid="{00000000-0004-0000-0200-00000A000000}"/>
    <hyperlink ref="F182" r:id="rId12" xr:uid="{00000000-0004-0000-0200-00000B000000}"/>
    <hyperlink ref="F191" r:id="rId13" xr:uid="{00000000-0004-0000-0200-00000C000000}"/>
    <hyperlink ref="F200" r:id="rId14" xr:uid="{00000000-0004-0000-0200-00000D000000}"/>
    <hyperlink ref="F209" r:id="rId15" xr:uid="{00000000-0004-0000-0200-00000E000000}"/>
    <hyperlink ref="F226" r:id="rId16" xr:uid="{00000000-0004-0000-0200-00000F000000}"/>
    <hyperlink ref="F233" r:id="rId17" xr:uid="{00000000-0004-0000-0200-000010000000}"/>
    <hyperlink ref="F241" r:id="rId18" xr:uid="{00000000-0004-0000-0200-000011000000}"/>
    <hyperlink ref="F252" r:id="rId19" xr:uid="{00000000-0004-0000-0200-000012000000}"/>
    <hyperlink ref="F261" r:id="rId20" xr:uid="{00000000-0004-0000-0200-000013000000}"/>
    <hyperlink ref="F270" r:id="rId21" xr:uid="{00000000-0004-0000-0200-000014000000}"/>
    <hyperlink ref="F277" r:id="rId22" xr:uid="{00000000-0004-0000-0200-000015000000}"/>
    <hyperlink ref="F284" r:id="rId23" xr:uid="{00000000-0004-0000-0200-000016000000}"/>
    <hyperlink ref="F310" r:id="rId24" xr:uid="{00000000-0004-0000-0200-000017000000}"/>
    <hyperlink ref="F330" r:id="rId25" xr:uid="{00000000-0004-0000-02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9"/>
  <sheetViews>
    <sheetView showGridLines="0" topLeftCell="A58" zoomScale="110" zoomScaleNormal="110" workbookViewId="0"/>
  </sheetViews>
  <sheetFormatPr defaultRowHeight="15"/>
  <cols>
    <col min="1" max="1" width="8.33203125" style="181" customWidth="1"/>
    <col min="2" max="2" width="1.6640625" style="181" customWidth="1"/>
    <col min="3" max="4" width="5" style="181" customWidth="1"/>
    <col min="5" max="5" width="11.6640625" style="181" customWidth="1"/>
    <col min="6" max="6" width="9.1640625" style="181" customWidth="1"/>
    <col min="7" max="7" width="5" style="181" customWidth="1"/>
    <col min="8" max="8" width="77.83203125" style="181" customWidth="1"/>
    <col min="9" max="10" width="20" style="181" customWidth="1"/>
    <col min="11" max="11" width="1.6640625" style="181" customWidth="1"/>
  </cols>
  <sheetData>
    <row r="1" spans="2:11" customFormat="1" ht="37.5" customHeight="1"/>
    <row r="2" spans="2:11" customFormat="1" ht="7.5" customHeight="1">
      <c r="B2" s="182"/>
      <c r="C2" s="183"/>
      <c r="D2" s="183"/>
      <c r="E2" s="183"/>
      <c r="F2" s="183"/>
      <c r="G2" s="183"/>
      <c r="H2" s="183"/>
      <c r="I2" s="183"/>
      <c r="J2" s="183"/>
      <c r="K2" s="184"/>
    </row>
    <row r="3" spans="2:11" s="15" customFormat="1" ht="45" customHeight="1">
      <c r="B3" s="185"/>
      <c r="C3" s="309" t="s">
        <v>750</v>
      </c>
      <c r="D3" s="309"/>
      <c r="E3" s="309"/>
      <c r="F3" s="309"/>
      <c r="G3" s="309"/>
      <c r="H3" s="309"/>
      <c r="I3" s="309"/>
      <c r="J3" s="309"/>
      <c r="K3" s="186"/>
    </row>
    <row r="4" spans="2:11" customFormat="1" ht="25.5" customHeight="1">
      <c r="B4" s="187"/>
      <c r="C4" s="308" t="s">
        <v>751</v>
      </c>
      <c r="D4" s="308"/>
      <c r="E4" s="308"/>
      <c r="F4" s="308"/>
      <c r="G4" s="308"/>
      <c r="H4" s="308"/>
      <c r="I4" s="308"/>
      <c r="J4" s="308"/>
      <c r="K4" s="188"/>
    </row>
    <row r="5" spans="2:11" customFormat="1" ht="5.25" customHeight="1">
      <c r="B5" s="187"/>
      <c r="C5" s="189"/>
      <c r="D5" s="189"/>
      <c r="E5" s="189"/>
      <c r="F5" s="189"/>
      <c r="G5" s="189"/>
      <c r="H5" s="189"/>
      <c r="I5" s="189"/>
      <c r="J5" s="189"/>
      <c r="K5" s="188"/>
    </row>
    <row r="6" spans="2:11" customFormat="1" ht="15" customHeight="1">
      <c r="B6" s="187"/>
      <c r="C6" s="307" t="s">
        <v>752</v>
      </c>
      <c r="D6" s="307"/>
      <c r="E6" s="307"/>
      <c r="F6" s="307"/>
      <c r="G6" s="307"/>
      <c r="H6" s="307"/>
      <c r="I6" s="307"/>
      <c r="J6" s="307"/>
      <c r="K6" s="188"/>
    </row>
    <row r="7" spans="2:11" customFormat="1" ht="15" customHeight="1">
      <c r="B7" s="191"/>
      <c r="C7" s="307" t="s">
        <v>753</v>
      </c>
      <c r="D7" s="307"/>
      <c r="E7" s="307"/>
      <c r="F7" s="307"/>
      <c r="G7" s="307"/>
      <c r="H7" s="307"/>
      <c r="I7" s="307"/>
      <c r="J7" s="307"/>
      <c r="K7" s="188"/>
    </row>
    <row r="8" spans="2:11" customFormat="1" ht="12.75" customHeight="1">
      <c r="B8" s="191"/>
      <c r="C8" s="190"/>
      <c r="D8" s="190"/>
      <c r="E8" s="190"/>
      <c r="F8" s="190"/>
      <c r="G8" s="190"/>
      <c r="H8" s="190"/>
      <c r="I8" s="190"/>
      <c r="J8" s="190"/>
      <c r="K8" s="188"/>
    </row>
    <row r="9" spans="2:11" customFormat="1" ht="15" customHeight="1">
      <c r="B9" s="191"/>
      <c r="C9" s="307" t="s">
        <v>754</v>
      </c>
      <c r="D9" s="307"/>
      <c r="E9" s="307"/>
      <c r="F9" s="307"/>
      <c r="G9" s="307"/>
      <c r="H9" s="307"/>
      <c r="I9" s="307"/>
      <c r="J9" s="307"/>
      <c r="K9" s="188"/>
    </row>
    <row r="10" spans="2:11" customFormat="1" ht="15" customHeight="1">
      <c r="B10" s="191"/>
      <c r="C10" s="190"/>
      <c r="D10" s="307" t="s">
        <v>755</v>
      </c>
      <c r="E10" s="307"/>
      <c r="F10" s="307"/>
      <c r="G10" s="307"/>
      <c r="H10" s="307"/>
      <c r="I10" s="307"/>
      <c r="J10" s="307"/>
      <c r="K10" s="188"/>
    </row>
    <row r="11" spans="2:11" customFormat="1" ht="15" customHeight="1">
      <c r="B11" s="191"/>
      <c r="C11" s="192"/>
      <c r="D11" s="307" t="s">
        <v>756</v>
      </c>
      <c r="E11" s="307"/>
      <c r="F11" s="307"/>
      <c r="G11" s="307"/>
      <c r="H11" s="307"/>
      <c r="I11" s="307"/>
      <c r="J11" s="307"/>
      <c r="K11" s="188"/>
    </row>
    <row r="12" spans="2:11" customFormat="1" ht="15" customHeight="1">
      <c r="B12" s="191"/>
      <c r="C12" s="192"/>
      <c r="D12" s="190"/>
      <c r="E12" s="190"/>
      <c r="F12" s="190"/>
      <c r="G12" s="190"/>
      <c r="H12" s="190"/>
      <c r="I12" s="190"/>
      <c r="J12" s="190"/>
      <c r="K12" s="188"/>
    </row>
    <row r="13" spans="2:11" customFormat="1" ht="15" customHeight="1">
      <c r="B13" s="191"/>
      <c r="C13" s="192"/>
      <c r="D13" s="193" t="s">
        <v>757</v>
      </c>
      <c r="E13" s="190"/>
      <c r="F13" s="190"/>
      <c r="G13" s="190"/>
      <c r="H13" s="190"/>
      <c r="I13" s="190"/>
      <c r="J13" s="190"/>
      <c r="K13" s="188"/>
    </row>
    <row r="14" spans="2:11" customFormat="1" ht="12.75" customHeight="1">
      <c r="B14" s="191"/>
      <c r="C14" s="192"/>
      <c r="D14" s="192"/>
      <c r="E14" s="192"/>
      <c r="F14" s="192"/>
      <c r="G14" s="192"/>
      <c r="H14" s="192"/>
      <c r="I14" s="192"/>
      <c r="J14" s="192"/>
      <c r="K14" s="188"/>
    </row>
    <row r="15" spans="2:11" customFormat="1" ht="15" customHeight="1">
      <c r="B15" s="191"/>
      <c r="C15" s="192"/>
      <c r="D15" s="307" t="s">
        <v>758</v>
      </c>
      <c r="E15" s="307"/>
      <c r="F15" s="307"/>
      <c r="G15" s="307"/>
      <c r="H15" s="307"/>
      <c r="I15" s="307"/>
      <c r="J15" s="307"/>
      <c r="K15" s="188"/>
    </row>
    <row r="16" spans="2:11" customFormat="1" ht="15" customHeight="1">
      <c r="B16" s="191"/>
      <c r="C16" s="192"/>
      <c r="D16" s="307" t="s">
        <v>759</v>
      </c>
      <c r="E16" s="307"/>
      <c r="F16" s="307"/>
      <c r="G16" s="307"/>
      <c r="H16" s="307"/>
      <c r="I16" s="307"/>
      <c r="J16" s="307"/>
      <c r="K16" s="188"/>
    </row>
    <row r="17" spans="2:11" customFormat="1" ht="15" customHeight="1">
      <c r="B17" s="191"/>
      <c r="C17" s="192"/>
      <c r="D17" s="307" t="s">
        <v>760</v>
      </c>
      <c r="E17" s="307"/>
      <c r="F17" s="307"/>
      <c r="G17" s="307"/>
      <c r="H17" s="307"/>
      <c r="I17" s="307"/>
      <c r="J17" s="307"/>
      <c r="K17" s="188"/>
    </row>
    <row r="18" spans="2:11" customFormat="1" ht="15" customHeight="1">
      <c r="B18" s="191"/>
      <c r="C18" s="192"/>
      <c r="D18" s="192"/>
      <c r="E18" s="194" t="s">
        <v>79</v>
      </c>
      <c r="F18" s="307" t="s">
        <v>761</v>
      </c>
      <c r="G18" s="307"/>
      <c r="H18" s="307"/>
      <c r="I18" s="307"/>
      <c r="J18" s="307"/>
      <c r="K18" s="188"/>
    </row>
    <row r="19" spans="2:11" customFormat="1" ht="15" customHeight="1">
      <c r="B19" s="191"/>
      <c r="C19" s="192"/>
      <c r="D19" s="192"/>
      <c r="E19" s="194" t="s">
        <v>762</v>
      </c>
      <c r="F19" s="307" t="s">
        <v>763</v>
      </c>
      <c r="G19" s="307"/>
      <c r="H19" s="307"/>
      <c r="I19" s="307"/>
      <c r="J19" s="307"/>
      <c r="K19" s="188"/>
    </row>
    <row r="20" spans="2:11" customFormat="1" ht="15" customHeight="1">
      <c r="B20" s="191"/>
      <c r="C20" s="192"/>
      <c r="D20" s="192"/>
      <c r="E20" s="194" t="s">
        <v>764</v>
      </c>
      <c r="F20" s="307" t="s">
        <v>765</v>
      </c>
      <c r="G20" s="307"/>
      <c r="H20" s="307"/>
      <c r="I20" s="307"/>
      <c r="J20" s="307"/>
      <c r="K20" s="188"/>
    </row>
    <row r="21" spans="2:11" customFormat="1" ht="15" customHeight="1">
      <c r="B21" s="191"/>
      <c r="C21" s="192"/>
      <c r="D21" s="192"/>
      <c r="E21" s="194" t="s">
        <v>766</v>
      </c>
      <c r="F21" s="307" t="s">
        <v>767</v>
      </c>
      <c r="G21" s="307"/>
      <c r="H21" s="307"/>
      <c r="I21" s="307"/>
      <c r="J21" s="307"/>
      <c r="K21" s="188"/>
    </row>
    <row r="22" spans="2:11" customFormat="1" ht="15" customHeight="1">
      <c r="B22" s="191"/>
      <c r="C22" s="192"/>
      <c r="D22" s="192"/>
      <c r="E22" s="194" t="s">
        <v>768</v>
      </c>
      <c r="F22" s="307" t="s">
        <v>769</v>
      </c>
      <c r="G22" s="307"/>
      <c r="H22" s="307"/>
      <c r="I22" s="307"/>
      <c r="J22" s="307"/>
      <c r="K22" s="188"/>
    </row>
    <row r="23" spans="2:11" customFormat="1" ht="15" customHeight="1">
      <c r="B23" s="191"/>
      <c r="C23" s="192"/>
      <c r="D23" s="192"/>
      <c r="E23" s="194" t="s">
        <v>770</v>
      </c>
      <c r="F23" s="307" t="s">
        <v>771</v>
      </c>
      <c r="G23" s="307"/>
      <c r="H23" s="307"/>
      <c r="I23" s="307"/>
      <c r="J23" s="307"/>
      <c r="K23" s="188"/>
    </row>
    <row r="24" spans="2:11" customFormat="1" ht="12.75" customHeight="1">
      <c r="B24" s="191"/>
      <c r="C24" s="192"/>
      <c r="D24" s="192"/>
      <c r="E24" s="192"/>
      <c r="F24" s="192"/>
      <c r="G24" s="192"/>
      <c r="H24" s="192"/>
      <c r="I24" s="192"/>
      <c r="J24" s="192"/>
      <c r="K24" s="188"/>
    </row>
    <row r="25" spans="2:11" customFormat="1" ht="15" customHeight="1">
      <c r="B25" s="191"/>
      <c r="C25" s="307" t="s">
        <v>772</v>
      </c>
      <c r="D25" s="307"/>
      <c r="E25" s="307"/>
      <c r="F25" s="307"/>
      <c r="G25" s="307"/>
      <c r="H25" s="307"/>
      <c r="I25" s="307"/>
      <c r="J25" s="307"/>
      <c r="K25" s="188"/>
    </row>
    <row r="26" spans="2:11" customFormat="1" ht="15" customHeight="1">
      <c r="B26" s="191"/>
      <c r="C26" s="307" t="s">
        <v>773</v>
      </c>
      <c r="D26" s="307"/>
      <c r="E26" s="307"/>
      <c r="F26" s="307"/>
      <c r="G26" s="307"/>
      <c r="H26" s="307"/>
      <c r="I26" s="307"/>
      <c r="J26" s="307"/>
      <c r="K26" s="188"/>
    </row>
    <row r="27" spans="2:11" customFormat="1" ht="15" customHeight="1">
      <c r="B27" s="191"/>
      <c r="C27" s="190"/>
      <c r="D27" s="307" t="s">
        <v>774</v>
      </c>
      <c r="E27" s="307"/>
      <c r="F27" s="307"/>
      <c r="G27" s="307"/>
      <c r="H27" s="307"/>
      <c r="I27" s="307"/>
      <c r="J27" s="307"/>
      <c r="K27" s="188"/>
    </row>
    <row r="28" spans="2:11" customFormat="1" ht="15" customHeight="1">
      <c r="B28" s="191"/>
      <c r="C28" s="192"/>
      <c r="D28" s="307" t="s">
        <v>775</v>
      </c>
      <c r="E28" s="307"/>
      <c r="F28" s="307"/>
      <c r="G28" s="307"/>
      <c r="H28" s="307"/>
      <c r="I28" s="307"/>
      <c r="J28" s="307"/>
      <c r="K28" s="188"/>
    </row>
    <row r="29" spans="2:11" customFormat="1" ht="12.75" customHeight="1">
      <c r="B29" s="191"/>
      <c r="C29" s="192"/>
      <c r="D29" s="192"/>
      <c r="E29" s="192"/>
      <c r="F29" s="192"/>
      <c r="G29" s="192"/>
      <c r="H29" s="192"/>
      <c r="I29" s="192"/>
      <c r="J29" s="192"/>
      <c r="K29" s="188"/>
    </row>
    <row r="30" spans="2:11" customFormat="1" ht="15" customHeight="1">
      <c r="B30" s="191"/>
      <c r="C30" s="192"/>
      <c r="D30" s="307" t="s">
        <v>776</v>
      </c>
      <c r="E30" s="307"/>
      <c r="F30" s="307"/>
      <c r="G30" s="307"/>
      <c r="H30" s="307"/>
      <c r="I30" s="307"/>
      <c r="J30" s="307"/>
      <c r="K30" s="188"/>
    </row>
    <row r="31" spans="2:11" customFormat="1" ht="15" customHeight="1">
      <c r="B31" s="191"/>
      <c r="C31" s="192"/>
      <c r="D31" s="307" t="s">
        <v>777</v>
      </c>
      <c r="E31" s="307"/>
      <c r="F31" s="307"/>
      <c r="G31" s="307"/>
      <c r="H31" s="307"/>
      <c r="I31" s="307"/>
      <c r="J31" s="307"/>
      <c r="K31" s="188"/>
    </row>
    <row r="32" spans="2:11" customFormat="1" ht="12.75" customHeight="1">
      <c r="B32" s="191"/>
      <c r="C32" s="192"/>
      <c r="D32" s="192"/>
      <c r="E32" s="192"/>
      <c r="F32" s="192"/>
      <c r="G32" s="192"/>
      <c r="H32" s="192"/>
      <c r="I32" s="192"/>
      <c r="J32" s="192"/>
      <c r="K32" s="188"/>
    </row>
    <row r="33" spans="2:11" customFormat="1" ht="15" customHeight="1">
      <c r="B33" s="191"/>
      <c r="C33" s="192"/>
      <c r="D33" s="307" t="s">
        <v>778</v>
      </c>
      <c r="E33" s="307"/>
      <c r="F33" s="307"/>
      <c r="G33" s="307"/>
      <c r="H33" s="307"/>
      <c r="I33" s="307"/>
      <c r="J33" s="307"/>
      <c r="K33" s="188"/>
    </row>
    <row r="34" spans="2:11" customFormat="1" ht="15" customHeight="1">
      <c r="B34" s="191"/>
      <c r="C34" s="192"/>
      <c r="D34" s="307" t="s">
        <v>779</v>
      </c>
      <c r="E34" s="307"/>
      <c r="F34" s="307"/>
      <c r="G34" s="307"/>
      <c r="H34" s="307"/>
      <c r="I34" s="307"/>
      <c r="J34" s="307"/>
      <c r="K34" s="188"/>
    </row>
    <row r="35" spans="2:11" customFormat="1" ht="15" customHeight="1">
      <c r="B35" s="191"/>
      <c r="C35" s="192"/>
      <c r="D35" s="307" t="s">
        <v>780</v>
      </c>
      <c r="E35" s="307"/>
      <c r="F35" s="307"/>
      <c r="G35" s="307"/>
      <c r="H35" s="307"/>
      <c r="I35" s="307"/>
      <c r="J35" s="307"/>
      <c r="K35" s="188"/>
    </row>
    <row r="36" spans="2:11" customFormat="1" ht="15" customHeight="1">
      <c r="B36" s="191"/>
      <c r="C36" s="192"/>
      <c r="D36" s="190"/>
      <c r="E36" s="193" t="s">
        <v>112</v>
      </c>
      <c r="F36" s="190"/>
      <c r="G36" s="307" t="s">
        <v>781</v>
      </c>
      <c r="H36" s="307"/>
      <c r="I36" s="307"/>
      <c r="J36" s="307"/>
      <c r="K36" s="188"/>
    </row>
    <row r="37" spans="2:11" customFormat="1" ht="30.75" customHeight="1">
      <c r="B37" s="191"/>
      <c r="C37" s="192"/>
      <c r="D37" s="190"/>
      <c r="E37" s="193" t="s">
        <v>782</v>
      </c>
      <c r="F37" s="190"/>
      <c r="G37" s="307" t="s">
        <v>783</v>
      </c>
      <c r="H37" s="307"/>
      <c r="I37" s="307"/>
      <c r="J37" s="307"/>
      <c r="K37" s="188"/>
    </row>
    <row r="38" spans="2:11" customFormat="1" ht="15" customHeight="1">
      <c r="B38" s="191"/>
      <c r="C38" s="192"/>
      <c r="D38" s="190"/>
      <c r="E38" s="193" t="s">
        <v>53</v>
      </c>
      <c r="F38" s="190"/>
      <c r="G38" s="307" t="s">
        <v>784</v>
      </c>
      <c r="H38" s="307"/>
      <c r="I38" s="307"/>
      <c r="J38" s="307"/>
      <c r="K38" s="188"/>
    </row>
    <row r="39" spans="2:11" customFormat="1" ht="15" customHeight="1">
      <c r="B39" s="191"/>
      <c r="C39" s="192"/>
      <c r="D39" s="190"/>
      <c r="E39" s="193" t="s">
        <v>54</v>
      </c>
      <c r="F39" s="190"/>
      <c r="G39" s="307" t="s">
        <v>785</v>
      </c>
      <c r="H39" s="307"/>
      <c r="I39" s="307"/>
      <c r="J39" s="307"/>
      <c r="K39" s="188"/>
    </row>
    <row r="40" spans="2:11" customFormat="1" ht="15" customHeight="1">
      <c r="B40" s="191"/>
      <c r="C40" s="192"/>
      <c r="D40" s="190"/>
      <c r="E40" s="193" t="s">
        <v>113</v>
      </c>
      <c r="F40" s="190"/>
      <c r="G40" s="307" t="s">
        <v>786</v>
      </c>
      <c r="H40" s="307"/>
      <c r="I40" s="307"/>
      <c r="J40" s="307"/>
      <c r="K40" s="188"/>
    </row>
    <row r="41" spans="2:11" customFormat="1" ht="15" customHeight="1">
      <c r="B41" s="191"/>
      <c r="C41" s="192"/>
      <c r="D41" s="190"/>
      <c r="E41" s="193" t="s">
        <v>114</v>
      </c>
      <c r="F41" s="190"/>
      <c r="G41" s="307" t="s">
        <v>787</v>
      </c>
      <c r="H41" s="307"/>
      <c r="I41" s="307"/>
      <c r="J41" s="307"/>
      <c r="K41" s="188"/>
    </row>
    <row r="42" spans="2:11" customFormat="1" ht="15" customHeight="1">
      <c r="B42" s="191"/>
      <c r="C42" s="192"/>
      <c r="D42" s="190"/>
      <c r="E42" s="193" t="s">
        <v>788</v>
      </c>
      <c r="F42" s="190"/>
      <c r="G42" s="307" t="s">
        <v>789</v>
      </c>
      <c r="H42" s="307"/>
      <c r="I42" s="307"/>
      <c r="J42" s="307"/>
      <c r="K42" s="188"/>
    </row>
    <row r="43" spans="2:11" customFormat="1" ht="15" customHeight="1">
      <c r="B43" s="191"/>
      <c r="C43" s="192"/>
      <c r="D43" s="190"/>
      <c r="E43" s="193"/>
      <c r="F43" s="190"/>
      <c r="G43" s="307" t="s">
        <v>790</v>
      </c>
      <c r="H43" s="307"/>
      <c r="I43" s="307"/>
      <c r="J43" s="307"/>
      <c r="K43" s="188"/>
    </row>
    <row r="44" spans="2:11" customFormat="1" ht="15" customHeight="1">
      <c r="B44" s="191"/>
      <c r="C44" s="192"/>
      <c r="D44" s="190"/>
      <c r="E44" s="193" t="s">
        <v>791</v>
      </c>
      <c r="F44" s="190"/>
      <c r="G44" s="307" t="s">
        <v>792</v>
      </c>
      <c r="H44" s="307"/>
      <c r="I44" s="307"/>
      <c r="J44" s="307"/>
      <c r="K44" s="188"/>
    </row>
    <row r="45" spans="2:11" customFormat="1" ht="15" customHeight="1">
      <c r="B45" s="191"/>
      <c r="C45" s="192"/>
      <c r="D45" s="190"/>
      <c r="E45" s="193" t="s">
        <v>116</v>
      </c>
      <c r="F45" s="190"/>
      <c r="G45" s="307" t="s">
        <v>793</v>
      </c>
      <c r="H45" s="307"/>
      <c r="I45" s="307"/>
      <c r="J45" s="307"/>
      <c r="K45" s="188"/>
    </row>
    <row r="46" spans="2:11" customFormat="1" ht="12.75" customHeight="1">
      <c r="B46" s="191"/>
      <c r="C46" s="192"/>
      <c r="D46" s="190"/>
      <c r="E46" s="190"/>
      <c r="F46" s="190"/>
      <c r="G46" s="190"/>
      <c r="H46" s="190"/>
      <c r="I46" s="190"/>
      <c r="J46" s="190"/>
      <c r="K46" s="188"/>
    </row>
    <row r="47" spans="2:11" customFormat="1" ht="15" customHeight="1">
      <c r="B47" s="191"/>
      <c r="C47" s="192"/>
      <c r="D47" s="307" t="s">
        <v>794</v>
      </c>
      <c r="E47" s="307"/>
      <c r="F47" s="307"/>
      <c r="G47" s="307"/>
      <c r="H47" s="307"/>
      <c r="I47" s="307"/>
      <c r="J47" s="307"/>
      <c r="K47" s="188"/>
    </row>
    <row r="48" spans="2:11" customFormat="1" ht="15" customHeight="1">
      <c r="B48" s="191"/>
      <c r="C48" s="192"/>
      <c r="D48" s="192"/>
      <c r="E48" s="307" t="s">
        <v>795</v>
      </c>
      <c r="F48" s="307"/>
      <c r="G48" s="307"/>
      <c r="H48" s="307"/>
      <c r="I48" s="307"/>
      <c r="J48" s="307"/>
      <c r="K48" s="188"/>
    </row>
    <row r="49" spans="2:11" customFormat="1" ht="15" customHeight="1">
      <c r="B49" s="191"/>
      <c r="C49" s="192"/>
      <c r="D49" s="192"/>
      <c r="E49" s="307" t="s">
        <v>796</v>
      </c>
      <c r="F49" s="307"/>
      <c r="G49" s="307"/>
      <c r="H49" s="307"/>
      <c r="I49" s="307"/>
      <c r="J49" s="307"/>
      <c r="K49" s="188"/>
    </row>
    <row r="50" spans="2:11" customFormat="1" ht="15" customHeight="1">
      <c r="B50" s="191"/>
      <c r="C50" s="192"/>
      <c r="D50" s="192"/>
      <c r="E50" s="307" t="s">
        <v>797</v>
      </c>
      <c r="F50" s="307"/>
      <c r="G50" s="307"/>
      <c r="H50" s="307"/>
      <c r="I50" s="307"/>
      <c r="J50" s="307"/>
      <c r="K50" s="188"/>
    </row>
    <row r="51" spans="2:11" customFormat="1" ht="15" customHeight="1">
      <c r="B51" s="191"/>
      <c r="C51" s="192"/>
      <c r="D51" s="307" t="s">
        <v>798</v>
      </c>
      <c r="E51" s="307"/>
      <c r="F51" s="307"/>
      <c r="G51" s="307"/>
      <c r="H51" s="307"/>
      <c r="I51" s="307"/>
      <c r="J51" s="307"/>
      <c r="K51" s="188"/>
    </row>
    <row r="52" spans="2:11" customFormat="1" ht="25.5" customHeight="1">
      <c r="B52" s="187"/>
      <c r="C52" s="308" t="s">
        <v>799</v>
      </c>
      <c r="D52" s="308"/>
      <c r="E52" s="308"/>
      <c r="F52" s="308"/>
      <c r="G52" s="308"/>
      <c r="H52" s="308"/>
      <c r="I52" s="308"/>
      <c r="J52" s="308"/>
      <c r="K52" s="188"/>
    </row>
    <row r="53" spans="2:11" customFormat="1" ht="5.25" customHeight="1">
      <c r="B53" s="187"/>
      <c r="C53" s="189"/>
      <c r="D53" s="189"/>
      <c r="E53" s="189"/>
      <c r="F53" s="189"/>
      <c r="G53" s="189"/>
      <c r="H53" s="189"/>
      <c r="I53" s="189"/>
      <c r="J53" s="189"/>
      <c r="K53" s="188"/>
    </row>
    <row r="54" spans="2:11" customFormat="1" ht="15" customHeight="1">
      <c r="B54" s="187"/>
      <c r="C54" s="307" t="s">
        <v>800</v>
      </c>
      <c r="D54" s="307"/>
      <c r="E54" s="307"/>
      <c r="F54" s="307"/>
      <c r="G54" s="307"/>
      <c r="H54" s="307"/>
      <c r="I54" s="307"/>
      <c r="J54" s="307"/>
      <c r="K54" s="188"/>
    </row>
    <row r="55" spans="2:11" customFormat="1" ht="15" customHeight="1">
      <c r="B55" s="187"/>
      <c r="C55" s="307" t="s">
        <v>801</v>
      </c>
      <c r="D55" s="307"/>
      <c r="E55" s="307"/>
      <c r="F55" s="307"/>
      <c r="G55" s="307"/>
      <c r="H55" s="307"/>
      <c r="I55" s="307"/>
      <c r="J55" s="307"/>
      <c r="K55" s="188"/>
    </row>
    <row r="56" spans="2:11" customFormat="1" ht="12.75" customHeight="1">
      <c r="B56" s="187"/>
      <c r="C56" s="190"/>
      <c r="D56" s="190"/>
      <c r="E56" s="190"/>
      <c r="F56" s="190"/>
      <c r="G56" s="190"/>
      <c r="H56" s="190"/>
      <c r="I56" s="190"/>
      <c r="J56" s="190"/>
      <c r="K56" s="188"/>
    </row>
    <row r="57" spans="2:11" customFormat="1" ht="15" customHeight="1">
      <c r="B57" s="187"/>
      <c r="C57" s="307" t="s">
        <v>802</v>
      </c>
      <c r="D57" s="307"/>
      <c r="E57" s="307"/>
      <c r="F57" s="307"/>
      <c r="G57" s="307"/>
      <c r="H57" s="307"/>
      <c r="I57" s="307"/>
      <c r="J57" s="307"/>
      <c r="K57" s="188"/>
    </row>
    <row r="58" spans="2:11" customFormat="1" ht="15" customHeight="1">
      <c r="B58" s="187"/>
      <c r="C58" s="192"/>
      <c r="D58" s="307" t="s">
        <v>803</v>
      </c>
      <c r="E58" s="307"/>
      <c r="F58" s="307"/>
      <c r="G58" s="307"/>
      <c r="H58" s="307"/>
      <c r="I58" s="307"/>
      <c r="J58" s="307"/>
      <c r="K58" s="188"/>
    </row>
    <row r="59" spans="2:11" customFormat="1" ht="15" customHeight="1">
      <c r="B59" s="187"/>
      <c r="C59" s="192"/>
      <c r="D59" s="307" t="s">
        <v>804</v>
      </c>
      <c r="E59" s="307"/>
      <c r="F59" s="307"/>
      <c r="G59" s="307"/>
      <c r="H59" s="307"/>
      <c r="I59" s="307"/>
      <c r="J59" s="307"/>
      <c r="K59" s="188"/>
    </row>
    <row r="60" spans="2:11" customFormat="1" ht="15" customHeight="1">
      <c r="B60" s="187"/>
      <c r="C60" s="192"/>
      <c r="D60" s="307" t="s">
        <v>805</v>
      </c>
      <c r="E60" s="307"/>
      <c r="F60" s="307"/>
      <c r="G60" s="307"/>
      <c r="H60" s="307"/>
      <c r="I60" s="307"/>
      <c r="J60" s="307"/>
      <c r="K60" s="188"/>
    </row>
    <row r="61" spans="2:11" customFormat="1" ht="15" customHeight="1">
      <c r="B61" s="187"/>
      <c r="C61" s="192"/>
      <c r="D61" s="307" t="s">
        <v>806</v>
      </c>
      <c r="E61" s="307"/>
      <c r="F61" s="307"/>
      <c r="G61" s="307"/>
      <c r="H61" s="307"/>
      <c r="I61" s="307"/>
      <c r="J61" s="307"/>
      <c r="K61" s="188"/>
    </row>
    <row r="62" spans="2:11" customFormat="1" ht="15" customHeight="1">
      <c r="B62" s="187"/>
      <c r="C62" s="192"/>
      <c r="D62" s="310" t="s">
        <v>807</v>
      </c>
      <c r="E62" s="310"/>
      <c r="F62" s="310"/>
      <c r="G62" s="310"/>
      <c r="H62" s="310"/>
      <c r="I62" s="310"/>
      <c r="J62" s="310"/>
      <c r="K62" s="188"/>
    </row>
    <row r="63" spans="2:11" customFormat="1" ht="15" customHeight="1">
      <c r="B63" s="187"/>
      <c r="C63" s="192"/>
      <c r="D63" s="307" t="s">
        <v>808</v>
      </c>
      <c r="E63" s="307"/>
      <c r="F63" s="307"/>
      <c r="G63" s="307"/>
      <c r="H63" s="307"/>
      <c r="I63" s="307"/>
      <c r="J63" s="307"/>
      <c r="K63" s="188"/>
    </row>
    <row r="64" spans="2:11" customFormat="1" ht="12.75" customHeight="1">
      <c r="B64" s="187"/>
      <c r="C64" s="192"/>
      <c r="D64" s="192"/>
      <c r="E64" s="195"/>
      <c r="F64" s="192"/>
      <c r="G64" s="192"/>
      <c r="H64" s="192"/>
      <c r="I64" s="192"/>
      <c r="J64" s="192"/>
      <c r="K64" s="188"/>
    </row>
    <row r="65" spans="2:11" customFormat="1" ht="15" customHeight="1">
      <c r="B65" s="187"/>
      <c r="C65" s="192"/>
      <c r="D65" s="307" t="s">
        <v>809</v>
      </c>
      <c r="E65" s="307"/>
      <c r="F65" s="307"/>
      <c r="G65" s="307"/>
      <c r="H65" s="307"/>
      <c r="I65" s="307"/>
      <c r="J65" s="307"/>
      <c r="K65" s="188"/>
    </row>
    <row r="66" spans="2:11" customFormat="1" ht="15" customHeight="1">
      <c r="B66" s="187"/>
      <c r="C66" s="192"/>
      <c r="D66" s="310" t="s">
        <v>810</v>
      </c>
      <c r="E66" s="310"/>
      <c r="F66" s="310"/>
      <c r="G66" s="310"/>
      <c r="H66" s="310"/>
      <c r="I66" s="310"/>
      <c r="J66" s="310"/>
      <c r="K66" s="188"/>
    </row>
    <row r="67" spans="2:11" customFormat="1" ht="15" customHeight="1">
      <c r="B67" s="187"/>
      <c r="C67" s="192"/>
      <c r="D67" s="307" t="s">
        <v>811</v>
      </c>
      <c r="E67" s="307"/>
      <c r="F67" s="307"/>
      <c r="G67" s="307"/>
      <c r="H67" s="307"/>
      <c r="I67" s="307"/>
      <c r="J67" s="307"/>
      <c r="K67" s="188"/>
    </row>
    <row r="68" spans="2:11" customFormat="1" ht="15" customHeight="1">
      <c r="B68" s="187"/>
      <c r="C68" s="192"/>
      <c r="D68" s="307" t="s">
        <v>812</v>
      </c>
      <c r="E68" s="307"/>
      <c r="F68" s="307"/>
      <c r="G68" s="307"/>
      <c r="H68" s="307"/>
      <c r="I68" s="307"/>
      <c r="J68" s="307"/>
      <c r="K68" s="188"/>
    </row>
    <row r="69" spans="2:11" customFormat="1" ht="15" customHeight="1">
      <c r="B69" s="187"/>
      <c r="C69" s="192"/>
      <c r="D69" s="307" t="s">
        <v>813</v>
      </c>
      <c r="E69" s="307"/>
      <c r="F69" s="307"/>
      <c r="G69" s="307"/>
      <c r="H69" s="307"/>
      <c r="I69" s="307"/>
      <c r="J69" s="307"/>
      <c r="K69" s="188"/>
    </row>
    <row r="70" spans="2:11" customFormat="1" ht="15" customHeight="1">
      <c r="B70" s="187"/>
      <c r="C70" s="192"/>
      <c r="D70" s="307" t="s">
        <v>814</v>
      </c>
      <c r="E70" s="307"/>
      <c r="F70" s="307"/>
      <c r="G70" s="307"/>
      <c r="H70" s="307"/>
      <c r="I70" s="307"/>
      <c r="J70" s="307"/>
      <c r="K70" s="188"/>
    </row>
    <row r="71" spans="2:11" customFormat="1" ht="12.75" customHeight="1">
      <c r="B71" s="196"/>
      <c r="C71" s="197"/>
      <c r="D71" s="197"/>
      <c r="E71" s="197"/>
      <c r="F71" s="197"/>
      <c r="G71" s="197"/>
      <c r="H71" s="197"/>
      <c r="I71" s="197"/>
      <c r="J71" s="197"/>
      <c r="K71" s="198"/>
    </row>
    <row r="72" spans="2:11" customFormat="1" ht="18.75" customHeight="1">
      <c r="B72" s="199"/>
      <c r="C72" s="199"/>
      <c r="D72" s="199"/>
      <c r="E72" s="199"/>
      <c r="F72" s="199"/>
      <c r="G72" s="199"/>
      <c r="H72" s="199"/>
      <c r="I72" s="199"/>
      <c r="J72" s="199"/>
      <c r="K72" s="200"/>
    </row>
    <row r="73" spans="2:11" customFormat="1" ht="18.75" customHeight="1">
      <c r="B73" s="200"/>
      <c r="C73" s="200"/>
      <c r="D73" s="200"/>
      <c r="E73" s="200"/>
      <c r="F73" s="200"/>
      <c r="G73" s="200"/>
      <c r="H73" s="200"/>
      <c r="I73" s="200"/>
      <c r="J73" s="200"/>
      <c r="K73" s="200"/>
    </row>
    <row r="74" spans="2:11" customFormat="1" ht="7.5" customHeight="1">
      <c r="B74" s="201"/>
      <c r="C74" s="202"/>
      <c r="D74" s="202"/>
      <c r="E74" s="202"/>
      <c r="F74" s="202"/>
      <c r="G74" s="202"/>
      <c r="H74" s="202"/>
      <c r="I74" s="202"/>
      <c r="J74" s="202"/>
      <c r="K74" s="203"/>
    </row>
    <row r="75" spans="2:11" customFormat="1" ht="45" customHeight="1">
      <c r="B75" s="204"/>
      <c r="C75" s="311" t="s">
        <v>815</v>
      </c>
      <c r="D75" s="311"/>
      <c r="E75" s="311"/>
      <c r="F75" s="311"/>
      <c r="G75" s="311"/>
      <c r="H75" s="311"/>
      <c r="I75" s="311"/>
      <c r="J75" s="311"/>
      <c r="K75" s="205"/>
    </row>
    <row r="76" spans="2:11" customFormat="1" ht="17.25" customHeight="1">
      <c r="B76" s="204"/>
      <c r="C76" s="206" t="s">
        <v>816</v>
      </c>
      <c r="D76" s="206"/>
      <c r="E76" s="206"/>
      <c r="F76" s="206" t="s">
        <v>817</v>
      </c>
      <c r="G76" s="207"/>
      <c r="H76" s="206" t="s">
        <v>54</v>
      </c>
      <c r="I76" s="206" t="s">
        <v>57</v>
      </c>
      <c r="J76" s="206" t="s">
        <v>818</v>
      </c>
      <c r="K76" s="205"/>
    </row>
    <row r="77" spans="2:11" customFormat="1" ht="17.25" customHeight="1">
      <c r="B77" s="204"/>
      <c r="C77" s="208" t="s">
        <v>819</v>
      </c>
      <c r="D77" s="208"/>
      <c r="E77" s="208"/>
      <c r="F77" s="209" t="s">
        <v>820</v>
      </c>
      <c r="G77" s="210"/>
      <c r="H77" s="208"/>
      <c r="I77" s="208"/>
      <c r="J77" s="208" t="s">
        <v>821</v>
      </c>
      <c r="K77" s="205"/>
    </row>
    <row r="78" spans="2:11" customFormat="1" ht="5.25" customHeight="1">
      <c r="B78" s="204"/>
      <c r="C78" s="211"/>
      <c r="D78" s="211"/>
      <c r="E78" s="211"/>
      <c r="F78" s="211"/>
      <c r="G78" s="212"/>
      <c r="H78" s="211"/>
      <c r="I78" s="211"/>
      <c r="J78" s="211"/>
      <c r="K78" s="205"/>
    </row>
    <row r="79" spans="2:11" customFormat="1" ht="15" customHeight="1">
      <c r="B79" s="204"/>
      <c r="C79" s="193" t="s">
        <v>53</v>
      </c>
      <c r="D79" s="213"/>
      <c r="E79" s="213"/>
      <c r="F79" s="214" t="s">
        <v>822</v>
      </c>
      <c r="G79" s="215"/>
      <c r="H79" s="193" t="s">
        <v>823</v>
      </c>
      <c r="I79" s="193" t="s">
        <v>824</v>
      </c>
      <c r="J79" s="193">
        <v>20</v>
      </c>
      <c r="K79" s="205"/>
    </row>
    <row r="80" spans="2:11" customFormat="1" ht="15" customHeight="1">
      <c r="B80" s="204"/>
      <c r="C80" s="193" t="s">
        <v>825</v>
      </c>
      <c r="D80" s="193"/>
      <c r="E80" s="193"/>
      <c r="F80" s="214" t="s">
        <v>822</v>
      </c>
      <c r="G80" s="215"/>
      <c r="H80" s="193" t="s">
        <v>826</v>
      </c>
      <c r="I80" s="193" t="s">
        <v>824</v>
      </c>
      <c r="J80" s="193">
        <v>120</v>
      </c>
      <c r="K80" s="205"/>
    </row>
    <row r="81" spans="2:11" customFormat="1" ht="15" customHeight="1">
      <c r="B81" s="216"/>
      <c r="C81" s="193" t="s">
        <v>827</v>
      </c>
      <c r="D81" s="193"/>
      <c r="E81" s="193"/>
      <c r="F81" s="214" t="s">
        <v>828</v>
      </c>
      <c r="G81" s="215"/>
      <c r="H81" s="193" t="s">
        <v>829</v>
      </c>
      <c r="I81" s="193" t="s">
        <v>824</v>
      </c>
      <c r="J81" s="193">
        <v>50</v>
      </c>
      <c r="K81" s="205"/>
    </row>
    <row r="82" spans="2:11" customFormat="1" ht="15" customHeight="1">
      <c r="B82" s="216"/>
      <c r="C82" s="193" t="s">
        <v>830</v>
      </c>
      <c r="D82" s="193"/>
      <c r="E82" s="193"/>
      <c r="F82" s="214" t="s">
        <v>822</v>
      </c>
      <c r="G82" s="215"/>
      <c r="H82" s="193" t="s">
        <v>831</v>
      </c>
      <c r="I82" s="193" t="s">
        <v>832</v>
      </c>
      <c r="J82" s="193"/>
      <c r="K82" s="205"/>
    </row>
    <row r="83" spans="2:11" customFormat="1" ht="15" customHeight="1">
      <c r="B83" s="216"/>
      <c r="C83" s="193" t="s">
        <v>833</v>
      </c>
      <c r="D83" s="193"/>
      <c r="E83" s="193"/>
      <c r="F83" s="214" t="s">
        <v>828</v>
      </c>
      <c r="G83" s="193"/>
      <c r="H83" s="193" t="s">
        <v>834</v>
      </c>
      <c r="I83" s="193" t="s">
        <v>824</v>
      </c>
      <c r="J83" s="193">
        <v>15</v>
      </c>
      <c r="K83" s="205"/>
    </row>
    <row r="84" spans="2:11" customFormat="1" ht="15" customHeight="1">
      <c r="B84" s="216"/>
      <c r="C84" s="193" t="s">
        <v>835</v>
      </c>
      <c r="D84" s="193"/>
      <c r="E84" s="193"/>
      <c r="F84" s="214" t="s">
        <v>828</v>
      </c>
      <c r="G84" s="193"/>
      <c r="H84" s="193" t="s">
        <v>836</v>
      </c>
      <c r="I84" s="193" t="s">
        <v>824</v>
      </c>
      <c r="J84" s="193">
        <v>15</v>
      </c>
      <c r="K84" s="205"/>
    </row>
    <row r="85" spans="2:11" customFormat="1" ht="15" customHeight="1">
      <c r="B85" s="216"/>
      <c r="C85" s="193" t="s">
        <v>837</v>
      </c>
      <c r="D85" s="193"/>
      <c r="E85" s="193"/>
      <c r="F85" s="214" t="s">
        <v>828</v>
      </c>
      <c r="G85" s="193"/>
      <c r="H85" s="193" t="s">
        <v>838</v>
      </c>
      <c r="I85" s="193" t="s">
        <v>824</v>
      </c>
      <c r="J85" s="193">
        <v>20</v>
      </c>
      <c r="K85" s="205"/>
    </row>
    <row r="86" spans="2:11" customFormat="1" ht="15" customHeight="1">
      <c r="B86" s="216"/>
      <c r="C86" s="193" t="s">
        <v>839</v>
      </c>
      <c r="D86" s="193"/>
      <c r="E86" s="193"/>
      <c r="F86" s="214" t="s">
        <v>828</v>
      </c>
      <c r="G86" s="193"/>
      <c r="H86" s="193" t="s">
        <v>840</v>
      </c>
      <c r="I86" s="193" t="s">
        <v>824</v>
      </c>
      <c r="J86" s="193">
        <v>20</v>
      </c>
      <c r="K86" s="205"/>
    </row>
    <row r="87" spans="2:11" customFormat="1" ht="15" customHeight="1">
      <c r="B87" s="216"/>
      <c r="C87" s="193" t="s">
        <v>841</v>
      </c>
      <c r="D87" s="193"/>
      <c r="E87" s="193"/>
      <c r="F87" s="214" t="s">
        <v>828</v>
      </c>
      <c r="G87" s="215"/>
      <c r="H87" s="193" t="s">
        <v>842</v>
      </c>
      <c r="I87" s="193" t="s">
        <v>824</v>
      </c>
      <c r="J87" s="193">
        <v>50</v>
      </c>
      <c r="K87" s="205"/>
    </row>
    <row r="88" spans="2:11" customFormat="1" ht="15" customHeight="1">
      <c r="B88" s="216"/>
      <c r="C88" s="193" t="s">
        <v>843</v>
      </c>
      <c r="D88" s="193"/>
      <c r="E88" s="193"/>
      <c r="F88" s="214" t="s">
        <v>828</v>
      </c>
      <c r="G88" s="215"/>
      <c r="H88" s="193" t="s">
        <v>844</v>
      </c>
      <c r="I88" s="193" t="s">
        <v>824</v>
      </c>
      <c r="J88" s="193">
        <v>20</v>
      </c>
      <c r="K88" s="205"/>
    </row>
    <row r="89" spans="2:11" customFormat="1" ht="15" customHeight="1">
      <c r="B89" s="216"/>
      <c r="C89" s="193" t="s">
        <v>845</v>
      </c>
      <c r="D89" s="193"/>
      <c r="E89" s="193"/>
      <c r="F89" s="214" t="s">
        <v>828</v>
      </c>
      <c r="G89" s="215"/>
      <c r="H89" s="193" t="s">
        <v>846</v>
      </c>
      <c r="I89" s="193" t="s">
        <v>824</v>
      </c>
      <c r="J89" s="193">
        <v>20</v>
      </c>
      <c r="K89" s="205"/>
    </row>
    <row r="90" spans="2:11" customFormat="1" ht="15" customHeight="1">
      <c r="B90" s="216"/>
      <c r="C90" s="193" t="s">
        <v>847</v>
      </c>
      <c r="D90" s="193"/>
      <c r="E90" s="193"/>
      <c r="F90" s="214" t="s">
        <v>828</v>
      </c>
      <c r="G90" s="215"/>
      <c r="H90" s="193" t="s">
        <v>848</v>
      </c>
      <c r="I90" s="193" t="s">
        <v>824</v>
      </c>
      <c r="J90" s="193">
        <v>50</v>
      </c>
      <c r="K90" s="205"/>
    </row>
    <row r="91" spans="2:11" customFormat="1" ht="15" customHeight="1">
      <c r="B91" s="216"/>
      <c r="C91" s="193" t="s">
        <v>849</v>
      </c>
      <c r="D91" s="193"/>
      <c r="E91" s="193"/>
      <c r="F91" s="214" t="s">
        <v>828</v>
      </c>
      <c r="G91" s="215"/>
      <c r="H91" s="193" t="s">
        <v>849</v>
      </c>
      <c r="I91" s="193" t="s">
        <v>824</v>
      </c>
      <c r="J91" s="193">
        <v>50</v>
      </c>
      <c r="K91" s="205"/>
    </row>
    <row r="92" spans="2:11" customFormat="1" ht="15" customHeight="1">
      <c r="B92" s="216"/>
      <c r="C92" s="193" t="s">
        <v>850</v>
      </c>
      <c r="D92" s="193"/>
      <c r="E92" s="193"/>
      <c r="F92" s="214" t="s">
        <v>828</v>
      </c>
      <c r="G92" s="215"/>
      <c r="H92" s="193" t="s">
        <v>851</v>
      </c>
      <c r="I92" s="193" t="s">
        <v>824</v>
      </c>
      <c r="J92" s="193">
        <v>255</v>
      </c>
      <c r="K92" s="205"/>
    </row>
    <row r="93" spans="2:11" customFormat="1" ht="15" customHeight="1">
      <c r="B93" s="216"/>
      <c r="C93" s="193" t="s">
        <v>852</v>
      </c>
      <c r="D93" s="193"/>
      <c r="E93" s="193"/>
      <c r="F93" s="214" t="s">
        <v>822</v>
      </c>
      <c r="G93" s="215"/>
      <c r="H93" s="193" t="s">
        <v>853</v>
      </c>
      <c r="I93" s="193" t="s">
        <v>854</v>
      </c>
      <c r="J93" s="193"/>
      <c r="K93" s="205"/>
    </row>
    <row r="94" spans="2:11" customFormat="1" ht="15" customHeight="1">
      <c r="B94" s="216"/>
      <c r="C94" s="193" t="s">
        <v>855</v>
      </c>
      <c r="D94" s="193"/>
      <c r="E94" s="193"/>
      <c r="F94" s="214" t="s">
        <v>822</v>
      </c>
      <c r="G94" s="215"/>
      <c r="H94" s="193" t="s">
        <v>856</v>
      </c>
      <c r="I94" s="193" t="s">
        <v>857</v>
      </c>
      <c r="J94" s="193"/>
      <c r="K94" s="205"/>
    </row>
    <row r="95" spans="2:11" customFormat="1" ht="15" customHeight="1">
      <c r="B95" s="216"/>
      <c r="C95" s="193" t="s">
        <v>858</v>
      </c>
      <c r="D95" s="193"/>
      <c r="E95" s="193"/>
      <c r="F95" s="214" t="s">
        <v>822</v>
      </c>
      <c r="G95" s="215"/>
      <c r="H95" s="193" t="s">
        <v>858</v>
      </c>
      <c r="I95" s="193" t="s">
        <v>857</v>
      </c>
      <c r="J95" s="193"/>
      <c r="K95" s="205"/>
    </row>
    <row r="96" spans="2:11" customFormat="1" ht="15" customHeight="1">
      <c r="B96" s="216"/>
      <c r="C96" s="193" t="s">
        <v>38</v>
      </c>
      <c r="D96" s="193"/>
      <c r="E96" s="193"/>
      <c r="F96" s="214" t="s">
        <v>822</v>
      </c>
      <c r="G96" s="215"/>
      <c r="H96" s="193" t="s">
        <v>859</v>
      </c>
      <c r="I96" s="193" t="s">
        <v>857</v>
      </c>
      <c r="J96" s="193"/>
      <c r="K96" s="205"/>
    </row>
    <row r="97" spans="2:11" customFormat="1" ht="15" customHeight="1">
      <c r="B97" s="216"/>
      <c r="C97" s="193" t="s">
        <v>48</v>
      </c>
      <c r="D97" s="193"/>
      <c r="E97" s="193"/>
      <c r="F97" s="214" t="s">
        <v>822</v>
      </c>
      <c r="G97" s="215"/>
      <c r="H97" s="193" t="s">
        <v>860</v>
      </c>
      <c r="I97" s="193" t="s">
        <v>857</v>
      </c>
      <c r="J97" s="193"/>
      <c r="K97" s="205"/>
    </row>
    <row r="98" spans="2:11" customFormat="1" ht="15" customHeight="1">
      <c r="B98" s="217"/>
      <c r="C98" s="218"/>
      <c r="D98" s="218"/>
      <c r="E98" s="218"/>
      <c r="F98" s="218"/>
      <c r="G98" s="218"/>
      <c r="H98" s="218"/>
      <c r="I98" s="218"/>
      <c r="J98" s="218"/>
      <c r="K98" s="219"/>
    </row>
    <row r="99" spans="2:11" customFormat="1" ht="18.75" customHeight="1">
      <c r="B99" s="220"/>
      <c r="C99" s="221"/>
      <c r="D99" s="221"/>
      <c r="E99" s="221"/>
      <c r="F99" s="221"/>
      <c r="G99" s="221"/>
      <c r="H99" s="221"/>
      <c r="I99" s="221"/>
      <c r="J99" s="221"/>
      <c r="K99" s="220"/>
    </row>
    <row r="100" spans="2:11" customFormat="1" ht="18.75" customHeight="1">
      <c r="B100" s="200"/>
      <c r="C100" s="200"/>
      <c r="D100" s="200"/>
      <c r="E100" s="200"/>
      <c r="F100" s="200"/>
      <c r="G100" s="200"/>
      <c r="H100" s="200"/>
      <c r="I100" s="200"/>
      <c r="J100" s="200"/>
      <c r="K100" s="200"/>
    </row>
    <row r="101" spans="2:11" customFormat="1" ht="7.5" customHeight="1">
      <c r="B101" s="201"/>
      <c r="C101" s="202"/>
      <c r="D101" s="202"/>
      <c r="E101" s="202"/>
      <c r="F101" s="202"/>
      <c r="G101" s="202"/>
      <c r="H101" s="202"/>
      <c r="I101" s="202"/>
      <c r="J101" s="202"/>
      <c r="K101" s="203"/>
    </row>
    <row r="102" spans="2:11" customFormat="1" ht="45" customHeight="1">
      <c r="B102" s="204"/>
      <c r="C102" s="311" t="s">
        <v>861</v>
      </c>
      <c r="D102" s="311"/>
      <c r="E102" s="311"/>
      <c r="F102" s="311"/>
      <c r="G102" s="311"/>
      <c r="H102" s="311"/>
      <c r="I102" s="311"/>
      <c r="J102" s="311"/>
      <c r="K102" s="205"/>
    </row>
    <row r="103" spans="2:11" customFormat="1" ht="17.25" customHeight="1">
      <c r="B103" s="204"/>
      <c r="C103" s="206" t="s">
        <v>816</v>
      </c>
      <c r="D103" s="206"/>
      <c r="E103" s="206"/>
      <c r="F103" s="206" t="s">
        <v>817</v>
      </c>
      <c r="G103" s="207"/>
      <c r="H103" s="206" t="s">
        <v>54</v>
      </c>
      <c r="I103" s="206" t="s">
        <v>57</v>
      </c>
      <c r="J103" s="206" t="s">
        <v>818</v>
      </c>
      <c r="K103" s="205"/>
    </row>
    <row r="104" spans="2:11" customFormat="1" ht="17.25" customHeight="1">
      <c r="B104" s="204"/>
      <c r="C104" s="208" t="s">
        <v>819</v>
      </c>
      <c r="D104" s="208"/>
      <c r="E104" s="208"/>
      <c r="F104" s="209" t="s">
        <v>820</v>
      </c>
      <c r="G104" s="210"/>
      <c r="H104" s="208"/>
      <c r="I104" s="208"/>
      <c r="J104" s="208" t="s">
        <v>821</v>
      </c>
      <c r="K104" s="205"/>
    </row>
    <row r="105" spans="2:11" customFormat="1" ht="5.25" customHeight="1">
      <c r="B105" s="204"/>
      <c r="C105" s="206"/>
      <c r="D105" s="206"/>
      <c r="E105" s="206"/>
      <c r="F105" s="206"/>
      <c r="G105" s="222"/>
      <c r="H105" s="206"/>
      <c r="I105" s="206"/>
      <c r="J105" s="206"/>
      <c r="K105" s="205"/>
    </row>
    <row r="106" spans="2:11" customFormat="1" ht="15" customHeight="1">
      <c r="B106" s="204"/>
      <c r="C106" s="193" t="s">
        <v>53</v>
      </c>
      <c r="D106" s="213"/>
      <c r="E106" s="213"/>
      <c r="F106" s="214" t="s">
        <v>822</v>
      </c>
      <c r="G106" s="193"/>
      <c r="H106" s="193" t="s">
        <v>862</v>
      </c>
      <c r="I106" s="193" t="s">
        <v>824</v>
      </c>
      <c r="J106" s="193">
        <v>20</v>
      </c>
      <c r="K106" s="205"/>
    </row>
    <row r="107" spans="2:11" customFormat="1" ht="15" customHeight="1">
      <c r="B107" s="204"/>
      <c r="C107" s="193" t="s">
        <v>825</v>
      </c>
      <c r="D107" s="193"/>
      <c r="E107" s="193"/>
      <c r="F107" s="214" t="s">
        <v>822</v>
      </c>
      <c r="G107" s="193"/>
      <c r="H107" s="193" t="s">
        <v>862</v>
      </c>
      <c r="I107" s="193" t="s">
        <v>824</v>
      </c>
      <c r="J107" s="193">
        <v>120</v>
      </c>
      <c r="K107" s="205"/>
    </row>
    <row r="108" spans="2:11" customFormat="1" ht="15" customHeight="1">
      <c r="B108" s="216"/>
      <c r="C108" s="193" t="s">
        <v>827</v>
      </c>
      <c r="D108" s="193"/>
      <c r="E108" s="193"/>
      <c r="F108" s="214" t="s">
        <v>828</v>
      </c>
      <c r="G108" s="193"/>
      <c r="H108" s="193" t="s">
        <v>862</v>
      </c>
      <c r="I108" s="193" t="s">
        <v>824</v>
      </c>
      <c r="J108" s="193">
        <v>50</v>
      </c>
      <c r="K108" s="205"/>
    </row>
    <row r="109" spans="2:11" customFormat="1" ht="15" customHeight="1">
      <c r="B109" s="216"/>
      <c r="C109" s="193" t="s">
        <v>830</v>
      </c>
      <c r="D109" s="193"/>
      <c r="E109" s="193"/>
      <c r="F109" s="214" t="s">
        <v>822</v>
      </c>
      <c r="G109" s="193"/>
      <c r="H109" s="193" t="s">
        <v>862</v>
      </c>
      <c r="I109" s="193" t="s">
        <v>832</v>
      </c>
      <c r="J109" s="193"/>
      <c r="K109" s="205"/>
    </row>
    <row r="110" spans="2:11" customFormat="1" ht="15" customHeight="1">
      <c r="B110" s="216"/>
      <c r="C110" s="193" t="s">
        <v>841</v>
      </c>
      <c r="D110" s="193"/>
      <c r="E110" s="193"/>
      <c r="F110" s="214" t="s">
        <v>828</v>
      </c>
      <c r="G110" s="193"/>
      <c r="H110" s="193" t="s">
        <v>862</v>
      </c>
      <c r="I110" s="193" t="s">
        <v>824</v>
      </c>
      <c r="J110" s="193">
        <v>50</v>
      </c>
      <c r="K110" s="205"/>
    </row>
    <row r="111" spans="2:11" customFormat="1" ht="15" customHeight="1">
      <c r="B111" s="216"/>
      <c r="C111" s="193" t="s">
        <v>849</v>
      </c>
      <c r="D111" s="193"/>
      <c r="E111" s="193"/>
      <c r="F111" s="214" t="s">
        <v>828</v>
      </c>
      <c r="G111" s="193"/>
      <c r="H111" s="193" t="s">
        <v>862</v>
      </c>
      <c r="I111" s="193" t="s">
        <v>824</v>
      </c>
      <c r="J111" s="193">
        <v>50</v>
      </c>
      <c r="K111" s="205"/>
    </row>
    <row r="112" spans="2:11" customFormat="1" ht="15" customHeight="1">
      <c r="B112" s="216"/>
      <c r="C112" s="193" t="s">
        <v>847</v>
      </c>
      <c r="D112" s="193"/>
      <c r="E112" s="193"/>
      <c r="F112" s="214" t="s">
        <v>828</v>
      </c>
      <c r="G112" s="193"/>
      <c r="H112" s="193" t="s">
        <v>862</v>
      </c>
      <c r="I112" s="193" t="s">
        <v>824</v>
      </c>
      <c r="J112" s="193">
        <v>50</v>
      </c>
      <c r="K112" s="205"/>
    </row>
    <row r="113" spans="2:11" customFormat="1" ht="15" customHeight="1">
      <c r="B113" s="216"/>
      <c r="C113" s="193" t="s">
        <v>53</v>
      </c>
      <c r="D113" s="193"/>
      <c r="E113" s="193"/>
      <c r="F113" s="214" t="s">
        <v>822</v>
      </c>
      <c r="G113" s="193"/>
      <c r="H113" s="193" t="s">
        <v>863</v>
      </c>
      <c r="I113" s="193" t="s">
        <v>824</v>
      </c>
      <c r="J113" s="193">
        <v>20</v>
      </c>
      <c r="K113" s="205"/>
    </row>
    <row r="114" spans="2:11" customFormat="1" ht="15" customHeight="1">
      <c r="B114" s="216"/>
      <c r="C114" s="193" t="s">
        <v>864</v>
      </c>
      <c r="D114" s="193"/>
      <c r="E114" s="193"/>
      <c r="F114" s="214" t="s">
        <v>822</v>
      </c>
      <c r="G114" s="193"/>
      <c r="H114" s="193" t="s">
        <v>865</v>
      </c>
      <c r="I114" s="193" t="s">
        <v>824</v>
      </c>
      <c r="J114" s="193">
        <v>120</v>
      </c>
      <c r="K114" s="205"/>
    </row>
    <row r="115" spans="2:11" customFormat="1" ht="15" customHeight="1">
      <c r="B115" s="216"/>
      <c r="C115" s="193" t="s">
        <v>38</v>
      </c>
      <c r="D115" s="193"/>
      <c r="E115" s="193"/>
      <c r="F115" s="214" t="s">
        <v>822</v>
      </c>
      <c r="G115" s="193"/>
      <c r="H115" s="193" t="s">
        <v>866</v>
      </c>
      <c r="I115" s="193" t="s">
        <v>857</v>
      </c>
      <c r="J115" s="193"/>
      <c r="K115" s="205"/>
    </row>
    <row r="116" spans="2:11" customFormat="1" ht="15" customHeight="1">
      <c r="B116" s="216"/>
      <c r="C116" s="193" t="s">
        <v>48</v>
      </c>
      <c r="D116" s="193"/>
      <c r="E116" s="193"/>
      <c r="F116" s="214" t="s">
        <v>822</v>
      </c>
      <c r="G116" s="193"/>
      <c r="H116" s="193" t="s">
        <v>867</v>
      </c>
      <c r="I116" s="193" t="s">
        <v>857</v>
      </c>
      <c r="J116" s="193"/>
      <c r="K116" s="205"/>
    </row>
    <row r="117" spans="2:11" customFormat="1" ht="15" customHeight="1">
      <c r="B117" s="216"/>
      <c r="C117" s="193" t="s">
        <v>57</v>
      </c>
      <c r="D117" s="193"/>
      <c r="E117" s="193"/>
      <c r="F117" s="214" t="s">
        <v>822</v>
      </c>
      <c r="G117" s="193"/>
      <c r="H117" s="193" t="s">
        <v>868</v>
      </c>
      <c r="I117" s="193" t="s">
        <v>869</v>
      </c>
      <c r="J117" s="193"/>
      <c r="K117" s="205"/>
    </row>
    <row r="118" spans="2:11" customFormat="1" ht="15" customHeight="1">
      <c r="B118" s="217"/>
      <c r="C118" s="223"/>
      <c r="D118" s="223"/>
      <c r="E118" s="223"/>
      <c r="F118" s="223"/>
      <c r="G118" s="223"/>
      <c r="H118" s="223"/>
      <c r="I118" s="223"/>
      <c r="J118" s="223"/>
      <c r="K118" s="219"/>
    </row>
    <row r="119" spans="2:11" customFormat="1" ht="18.75" customHeight="1">
      <c r="B119" s="224"/>
      <c r="C119" s="225"/>
      <c r="D119" s="225"/>
      <c r="E119" s="225"/>
      <c r="F119" s="226"/>
      <c r="G119" s="225"/>
      <c r="H119" s="225"/>
      <c r="I119" s="225"/>
      <c r="J119" s="225"/>
      <c r="K119" s="224"/>
    </row>
    <row r="120" spans="2:11" customFormat="1" ht="18.75" customHeight="1">
      <c r="B120" s="200"/>
      <c r="C120" s="200"/>
      <c r="D120" s="200"/>
      <c r="E120" s="200"/>
      <c r="F120" s="200"/>
      <c r="G120" s="200"/>
      <c r="H120" s="200"/>
      <c r="I120" s="200"/>
      <c r="J120" s="200"/>
      <c r="K120" s="200"/>
    </row>
    <row r="121" spans="2:11" customFormat="1" ht="7.5" customHeight="1">
      <c r="B121" s="227"/>
      <c r="C121" s="228"/>
      <c r="D121" s="228"/>
      <c r="E121" s="228"/>
      <c r="F121" s="228"/>
      <c r="G121" s="228"/>
      <c r="H121" s="228"/>
      <c r="I121" s="228"/>
      <c r="J121" s="228"/>
      <c r="K121" s="229"/>
    </row>
    <row r="122" spans="2:11" customFormat="1" ht="45" customHeight="1">
      <c r="B122" s="230"/>
      <c r="C122" s="309" t="s">
        <v>870</v>
      </c>
      <c r="D122" s="309"/>
      <c r="E122" s="309"/>
      <c r="F122" s="309"/>
      <c r="G122" s="309"/>
      <c r="H122" s="309"/>
      <c r="I122" s="309"/>
      <c r="J122" s="309"/>
      <c r="K122" s="231"/>
    </row>
    <row r="123" spans="2:11" customFormat="1" ht="17.25" customHeight="1">
      <c r="B123" s="232"/>
      <c r="C123" s="206" t="s">
        <v>816</v>
      </c>
      <c r="D123" s="206"/>
      <c r="E123" s="206"/>
      <c r="F123" s="206" t="s">
        <v>817</v>
      </c>
      <c r="G123" s="207"/>
      <c r="H123" s="206" t="s">
        <v>54</v>
      </c>
      <c r="I123" s="206" t="s">
        <v>57</v>
      </c>
      <c r="J123" s="206" t="s">
        <v>818</v>
      </c>
      <c r="K123" s="233"/>
    </row>
    <row r="124" spans="2:11" customFormat="1" ht="17.25" customHeight="1">
      <c r="B124" s="232"/>
      <c r="C124" s="208" t="s">
        <v>819</v>
      </c>
      <c r="D124" s="208"/>
      <c r="E124" s="208"/>
      <c r="F124" s="209" t="s">
        <v>820</v>
      </c>
      <c r="G124" s="210"/>
      <c r="H124" s="208"/>
      <c r="I124" s="208"/>
      <c r="J124" s="208" t="s">
        <v>821</v>
      </c>
      <c r="K124" s="233"/>
    </row>
    <row r="125" spans="2:11" customFormat="1" ht="5.25" customHeight="1">
      <c r="B125" s="234"/>
      <c r="C125" s="211"/>
      <c r="D125" s="211"/>
      <c r="E125" s="211"/>
      <c r="F125" s="211"/>
      <c r="G125" s="235"/>
      <c r="H125" s="211"/>
      <c r="I125" s="211"/>
      <c r="J125" s="211"/>
      <c r="K125" s="236"/>
    </row>
    <row r="126" spans="2:11" customFormat="1" ht="15" customHeight="1">
      <c r="B126" s="234"/>
      <c r="C126" s="193" t="s">
        <v>825</v>
      </c>
      <c r="D126" s="213"/>
      <c r="E126" s="213"/>
      <c r="F126" s="214" t="s">
        <v>822</v>
      </c>
      <c r="G126" s="193"/>
      <c r="H126" s="193" t="s">
        <v>862</v>
      </c>
      <c r="I126" s="193" t="s">
        <v>824</v>
      </c>
      <c r="J126" s="193">
        <v>120</v>
      </c>
      <c r="K126" s="237"/>
    </row>
    <row r="127" spans="2:11" customFormat="1" ht="15" customHeight="1">
      <c r="B127" s="234"/>
      <c r="C127" s="193" t="s">
        <v>871</v>
      </c>
      <c r="D127" s="193"/>
      <c r="E127" s="193"/>
      <c r="F127" s="214" t="s">
        <v>822</v>
      </c>
      <c r="G127" s="193"/>
      <c r="H127" s="193" t="s">
        <v>872</v>
      </c>
      <c r="I127" s="193" t="s">
        <v>824</v>
      </c>
      <c r="J127" s="193" t="s">
        <v>873</v>
      </c>
      <c r="K127" s="237"/>
    </row>
    <row r="128" spans="2:11" customFormat="1" ht="15" customHeight="1">
      <c r="B128" s="234"/>
      <c r="C128" s="193" t="s">
        <v>770</v>
      </c>
      <c r="D128" s="193"/>
      <c r="E128" s="193"/>
      <c r="F128" s="214" t="s">
        <v>822</v>
      </c>
      <c r="G128" s="193"/>
      <c r="H128" s="193" t="s">
        <v>874</v>
      </c>
      <c r="I128" s="193" t="s">
        <v>824</v>
      </c>
      <c r="J128" s="193" t="s">
        <v>873</v>
      </c>
      <c r="K128" s="237"/>
    </row>
    <row r="129" spans="2:11" customFormat="1" ht="15" customHeight="1">
      <c r="B129" s="234"/>
      <c r="C129" s="193" t="s">
        <v>833</v>
      </c>
      <c r="D129" s="193"/>
      <c r="E129" s="193"/>
      <c r="F129" s="214" t="s">
        <v>828</v>
      </c>
      <c r="G129" s="193"/>
      <c r="H129" s="193" t="s">
        <v>834</v>
      </c>
      <c r="I129" s="193" t="s">
        <v>824</v>
      </c>
      <c r="J129" s="193">
        <v>15</v>
      </c>
      <c r="K129" s="237"/>
    </row>
    <row r="130" spans="2:11" customFormat="1" ht="15" customHeight="1">
      <c r="B130" s="234"/>
      <c r="C130" s="193" t="s">
        <v>835</v>
      </c>
      <c r="D130" s="193"/>
      <c r="E130" s="193"/>
      <c r="F130" s="214" t="s">
        <v>828</v>
      </c>
      <c r="G130" s="193"/>
      <c r="H130" s="193" t="s">
        <v>836</v>
      </c>
      <c r="I130" s="193" t="s">
        <v>824</v>
      </c>
      <c r="J130" s="193">
        <v>15</v>
      </c>
      <c r="K130" s="237"/>
    </row>
    <row r="131" spans="2:11" customFormat="1" ht="15" customHeight="1">
      <c r="B131" s="234"/>
      <c r="C131" s="193" t="s">
        <v>837</v>
      </c>
      <c r="D131" s="193"/>
      <c r="E131" s="193"/>
      <c r="F131" s="214" t="s">
        <v>828</v>
      </c>
      <c r="G131" s="193"/>
      <c r="H131" s="193" t="s">
        <v>838</v>
      </c>
      <c r="I131" s="193" t="s">
        <v>824</v>
      </c>
      <c r="J131" s="193">
        <v>20</v>
      </c>
      <c r="K131" s="237"/>
    </row>
    <row r="132" spans="2:11" customFormat="1" ht="15" customHeight="1">
      <c r="B132" s="234"/>
      <c r="C132" s="193" t="s">
        <v>839</v>
      </c>
      <c r="D132" s="193"/>
      <c r="E132" s="193"/>
      <c r="F132" s="214" t="s">
        <v>828</v>
      </c>
      <c r="G132" s="193"/>
      <c r="H132" s="193" t="s">
        <v>840</v>
      </c>
      <c r="I132" s="193" t="s">
        <v>824</v>
      </c>
      <c r="J132" s="193">
        <v>20</v>
      </c>
      <c r="K132" s="237"/>
    </row>
    <row r="133" spans="2:11" customFormat="1" ht="15" customHeight="1">
      <c r="B133" s="234"/>
      <c r="C133" s="193" t="s">
        <v>827</v>
      </c>
      <c r="D133" s="193"/>
      <c r="E133" s="193"/>
      <c r="F133" s="214" t="s">
        <v>828</v>
      </c>
      <c r="G133" s="193"/>
      <c r="H133" s="193" t="s">
        <v>862</v>
      </c>
      <c r="I133" s="193" t="s">
        <v>824</v>
      </c>
      <c r="J133" s="193">
        <v>50</v>
      </c>
      <c r="K133" s="237"/>
    </row>
    <row r="134" spans="2:11" customFormat="1" ht="15" customHeight="1">
      <c r="B134" s="234"/>
      <c r="C134" s="193" t="s">
        <v>841</v>
      </c>
      <c r="D134" s="193"/>
      <c r="E134" s="193"/>
      <c r="F134" s="214" t="s">
        <v>828</v>
      </c>
      <c r="G134" s="193"/>
      <c r="H134" s="193" t="s">
        <v>862</v>
      </c>
      <c r="I134" s="193" t="s">
        <v>824</v>
      </c>
      <c r="J134" s="193">
        <v>50</v>
      </c>
      <c r="K134" s="237"/>
    </row>
    <row r="135" spans="2:11" customFormat="1" ht="15" customHeight="1">
      <c r="B135" s="234"/>
      <c r="C135" s="193" t="s">
        <v>847</v>
      </c>
      <c r="D135" s="193"/>
      <c r="E135" s="193"/>
      <c r="F135" s="214" t="s">
        <v>828</v>
      </c>
      <c r="G135" s="193"/>
      <c r="H135" s="193" t="s">
        <v>862</v>
      </c>
      <c r="I135" s="193" t="s">
        <v>824</v>
      </c>
      <c r="J135" s="193">
        <v>50</v>
      </c>
      <c r="K135" s="237"/>
    </row>
    <row r="136" spans="2:11" customFormat="1" ht="15" customHeight="1">
      <c r="B136" s="234"/>
      <c r="C136" s="193" t="s">
        <v>849</v>
      </c>
      <c r="D136" s="193"/>
      <c r="E136" s="193"/>
      <c r="F136" s="214" t="s">
        <v>828</v>
      </c>
      <c r="G136" s="193"/>
      <c r="H136" s="193" t="s">
        <v>862</v>
      </c>
      <c r="I136" s="193" t="s">
        <v>824</v>
      </c>
      <c r="J136" s="193">
        <v>50</v>
      </c>
      <c r="K136" s="237"/>
    </row>
    <row r="137" spans="2:11" customFormat="1" ht="15" customHeight="1">
      <c r="B137" s="234"/>
      <c r="C137" s="193" t="s">
        <v>850</v>
      </c>
      <c r="D137" s="193"/>
      <c r="E137" s="193"/>
      <c r="F137" s="214" t="s">
        <v>828</v>
      </c>
      <c r="G137" s="193"/>
      <c r="H137" s="193" t="s">
        <v>875</v>
      </c>
      <c r="I137" s="193" t="s">
        <v>824</v>
      </c>
      <c r="J137" s="193">
        <v>255</v>
      </c>
      <c r="K137" s="237"/>
    </row>
    <row r="138" spans="2:11" customFormat="1" ht="15" customHeight="1">
      <c r="B138" s="234"/>
      <c r="C138" s="193" t="s">
        <v>852</v>
      </c>
      <c r="D138" s="193"/>
      <c r="E138" s="193"/>
      <c r="F138" s="214" t="s">
        <v>822</v>
      </c>
      <c r="G138" s="193"/>
      <c r="H138" s="193" t="s">
        <v>876</v>
      </c>
      <c r="I138" s="193" t="s">
        <v>854</v>
      </c>
      <c r="J138" s="193"/>
      <c r="K138" s="237"/>
    </row>
    <row r="139" spans="2:11" customFormat="1" ht="15" customHeight="1">
      <c r="B139" s="234"/>
      <c r="C139" s="193" t="s">
        <v>855</v>
      </c>
      <c r="D139" s="193"/>
      <c r="E139" s="193"/>
      <c r="F139" s="214" t="s">
        <v>822</v>
      </c>
      <c r="G139" s="193"/>
      <c r="H139" s="193" t="s">
        <v>877</v>
      </c>
      <c r="I139" s="193" t="s">
        <v>857</v>
      </c>
      <c r="J139" s="193"/>
      <c r="K139" s="237"/>
    </row>
    <row r="140" spans="2:11" customFormat="1" ht="15" customHeight="1">
      <c r="B140" s="234"/>
      <c r="C140" s="193" t="s">
        <v>858</v>
      </c>
      <c r="D140" s="193"/>
      <c r="E140" s="193"/>
      <c r="F140" s="214" t="s">
        <v>822</v>
      </c>
      <c r="G140" s="193"/>
      <c r="H140" s="193" t="s">
        <v>858</v>
      </c>
      <c r="I140" s="193" t="s">
        <v>857</v>
      </c>
      <c r="J140" s="193"/>
      <c r="K140" s="237"/>
    </row>
    <row r="141" spans="2:11" customFormat="1" ht="15" customHeight="1">
      <c r="B141" s="234"/>
      <c r="C141" s="193" t="s">
        <v>38</v>
      </c>
      <c r="D141" s="193"/>
      <c r="E141" s="193"/>
      <c r="F141" s="214" t="s">
        <v>822</v>
      </c>
      <c r="G141" s="193"/>
      <c r="H141" s="193" t="s">
        <v>878</v>
      </c>
      <c r="I141" s="193" t="s">
        <v>857</v>
      </c>
      <c r="J141" s="193"/>
      <c r="K141" s="237"/>
    </row>
    <row r="142" spans="2:11" customFormat="1" ht="15" customHeight="1">
      <c r="B142" s="234"/>
      <c r="C142" s="193" t="s">
        <v>879</v>
      </c>
      <c r="D142" s="193"/>
      <c r="E142" s="193"/>
      <c r="F142" s="214" t="s">
        <v>822</v>
      </c>
      <c r="G142" s="193"/>
      <c r="H142" s="193" t="s">
        <v>880</v>
      </c>
      <c r="I142" s="193" t="s">
        <v>857</v>
      </c>
      <c r="J142" s="193"/>
      <c r="K142" s="237"/>
    </row>
    <row r="143" spans="2:11" customFormat="1" ht="15" customHeight="1">
      <c r="B143" s="238"/>
      <c r="C143" s="239"/>
      <c r="D143" s="239"/>
      <c r="E143" s="239"/>
      <c r="F143" s="239"/>
      <c r="G143" s="239"/>
      <c r="H143" s="239"/>
      <c r="I143" s="239"/>
      <c r="J143" s="239"/>
      <c r="K143" s="240"/>
    </row>
    <row r="144" spans="2:11" customFormat="1" ht="18.75" customHeight="1">
      <c r="B144" s="225"/>
      <c r="C144" s="225"/>
      <c r="D144" s="225"/>
      <c r="E144" s="225"/>
      <c r="F144" s="226"/>
      <c r="G144" s="225"/>
      <c r="H144" s="225"/>
      <c r="I144" s="225"/>
      <c r="J144" s="225"/>
      <c r="K144" s="225"/>
    </row>
    <row r="145" spans="2:11" customFormat="1" ht="18.75" customHeight="1">
      <c r="B145" s="200"/>
      <c r="C145" s="200"/>
      <c r="D145" s="200"/>
      <c r="E145" s="200"/>
      <c r="F145" s="200"/>
      <c r="G145" s="200"/>
      <c r="H145" s="200"/>
      <c r="I145" s="200"/>
      <c r="J145" s="200"/>
      <c r="K145" s="200"/>
    </row>
    <row r="146" spans="2:11" customFormat="1" ht="7.5" customHeight="1">
      <c r="B146" s="201"/>
      <c r="C146" s="202"/>
      <c r="D146" s="202"/>
      <c r="E146" s="202"/>
      <c r="F146" s="202"/>
      <c r="G146" s="202"/>
      <c r="H146" s="202"/>
      <c r="I146" s="202"/>
      <c r="J146" s="202"/>
      <c r="K146" s="203"/>
    </row>
    <row r="147" spans="2:11" customFormat="1" ht="45" customHeight="1">
      <c r="B147" s="204"/>
      <c r="C147" s="311" t="s">
        <v>881</v>
      </c>
      <c r="D147" s="311"/>
      <c r="E147" s="311"/>
      <c r="F147" s="311"/>
      <c r="G147" s="311"/>
      <c r="H147" s="311"/>
      <c r="I147" s="311"/>
      <c r="J147" s="311"/>
      <c r="K147" s="205"/>
    </row>
    <row r="148" spans="2:11" customFormat="1" ht="17.25" customHeight="1">
      <c r="B148" s="204"/>
      <c r="C148" s="206" t="s">
        <v>816</v>
      </c>
      <c r="D148" s="206"/>
      <c r="E148" s="206"/>
      <c r="F148" s="206" t="s">
        <v>817</v>
      </c>
      <c r="G148" s="207"/>
      <c r="H148" s="206" t="s">
        <v>54</v>
      </c>
      <c r="I148" s="206" t="s">
        <v>57</v>
      </c>
      <c r="J148" s="206" t="s">
        <v>818</v>
      </c>
      <c r="K148" s="205"/>
    </row>
    <row r="149" spans="2:11" customFormat="1" ht="17.25" customHeight="1">
      <c r="B149" s="204"/>
      <c r="C149" s="208" t="s">
        <v>819</v>
      </c>
      <c r="D149" s="208"/>
      <c r="E149" s="208"/>
      <c r="F149" s="209" t="s">
        <v>820</v>
      </c>
      <c r="G149" s="210"/>
      <c r="H149" s="208"/>
      <c r="I149" s="208"/>
      <c r="J149" s="208" t="s">
        <v>821</v>
      </c>
      <c r="K149" s="205"/>
    </row>
    <row r="150" spans="2:11" customFormat="1" ht="5.25" customHeight="1">
      <c r="B150" s="216"/>
      <c r="C150" s="211"/>
      <c r="D150" s="211"/>
      <c r="E150" s="211"/>
      <c r="F150" s="211"/>
      <c r="G150" s="212"/>
      <c r="H150" s="211"/>
      <c r="I150" s="211"/>
      <c r="J150" s="211"/>
      <c r="K150" s="237"/>
    </row>
    <row r="151" spans="2:11" customFormat="1" ht="15" customHeight="1">
      <c r="B151" s="216"/>
      <c r="C151" s="241" t="s">
        <v>825</v>
      </c>
      <c r="D151" s="193"/>
      <c r="E151" s="193"/>
      <c r="F151" s="242" t="s">
        <v>822</v>
      </c>
      <c r="G151" s="193"/>
      <c r="H151" s="241" t="s">
        <v>862</v>
      </c>
      <c r="I151" s="241" t="s">
        <v>824</v>
      </c>
      <c r="J151" s="241">
        <v>120</v>
      </c>
      <c r="K151" s="237"/>
    </row>
    <row r="152" spans="2:11" customFormat="1" ht="15" customHeight="1">
      <c r="B152" s="216"/>
      <c r="C152" s="241" t="s">
        <v>871</v>
      </c>
      <c r="D152" s="193"/>
      <c r="E152" s="193"/>
      <c r="F152" s="242" t="s">
        <v>822</v>
      </c>
      <c r="G152" s="193"/>
      <c r="H152" s="241" t="s">
        <v>882</v>
      </c>
      <c r="I152" s="241" t="s">
        <v>824</v>
      </c>
      <c r="J152" s="241" t="s">
        <v>873</v>
      </c>
      <c r="K152" s="237"/>
    </row>
    <row r="153" spans="2:11" customFormat="1" ht="15" customHeight="1">
      <c r="B153" s="216"/>
      <c r="C153" s="241" t="s">
        <v>770</v>
      </c>
      <c r="D153" s="193"/>
      <c r="E153" s="193"/>
      <c r="F153" s="242" t="s">
        <v>822</v>
      </c>
      <c r="G153" s="193"/>
      <c r="H153" s="241" t="s">
        <v>883</v>
      </c>
      <c r="I153" s="241" t="s">
        <v>824</v>
      </c>
      <c r="J153" s="241" t="s">
        <v>873</v>
      </c>
      <c r="K153" s="237"/>
    </row>
    <row r="154" spans="2:11" customFormat="1" ht="15" customHeight="1">
      <c r="B154" s="216"/>
      <c r="C154" s="241" t="s">
        <v>827</v>
      </c>
      <c r="D154" s="193"/>
      <c r="E154" s="193"/>
      <c r="F154" s="242" t="s">
        <v>828</v>
      </c>
      <c r="G154" s="193"/>
      <c r="H154" s="241" t="s">
        <v>862</v>
      </c>
      <c r="I154" s="241" t="s">
        <v>824</v>
      </c>
      <c r="J154" s="241">
        <v>50</v>
      </c>
      <c r="K154" s="237"/>
    </row>
    <row r="155" spans="2:11" customFormat="1" ht="15" customHeight="1">
      <c r="B155" s="216"/>
      <c r="C155" s="241" t="s">
        <v>830</v>
      </c>
      <c r="D155" s="193"/>
      <c r="E155" s="193"/>
      <c r="F155" s="242" t="s">
        <v>822</v>
      </c>
      <c r="G155" s="193"/>
      <c r="H155" s="241" t="s">
        <v>862</v>
      </c>
      <c r="I155" s="241" t="s">
        <v>832</v>
      </c>
      <c r="J155" s="241"/>
      <c r="K155" s="237"/>
    </row>
    <row r="156" spans="2:11" customFormat="1" ht="15" customHeight="1">
      <c r="B156" s="216"/>
      <c r="C156" s="241" t="s">
        <v>841</v>
      </c>
      <c r="D156" s="193"/>
      <c r="E156" s="193"/>
      <c r="F156" s="242" t="s">
        <v>828</v>
      </c>
      <c r="G156" s="193"/>
      <c r="H156" s="241" t="s">
        <v>862</v>
      </c>
      <c r="I156" s="241" t="s">
        <v>824</v>
      </c>
      <c r="J156" s="241">
        <v>50</v>
      </c>
      <c r="K156" s="237"/>
    </row>
    <row r="157" spans="2:11" customFormat="1" ht="15" customHeight="1">
      <c r="B157" s="216"/>
      <c r="C157" s="241" t="s">
        <v>849</v>
      </c>
      <c r="D157" s="193"/>
      <c r="E157" s="193"/>
      <c r="F157" s="242" t="s">
        <v>828</v>
      </c>
      <c r="G157" s="193"/>
      <c r="H157" s="241" t="s">
        <v>862</v>
      </c>
      <c r="I157" s="241" t="s">
        <v>824</v>
      </c>
      <c r="J157" s="241">
        <v>50</v>
      </c>
      <c r="K157" s="237"/>
    </row>
    <row r="158" spans="2:11" customFormat="1" ht="15" customHeight="1">
      <c r="B158" s="216"/>
      <c r="C158" s="241" t="s">
        <v>847</v>
      </c>
      <c r="D158" s="193"/>
      <c r="E158" s="193"/>
      <c r="F158" s="242" t="s">
        <v>828</v>
      </c>
      <c r="G158" s="193"/>
      <c r="H158" s="241" t="s">
        <v>862</v>
      </c>
      <c r="I158" s="241" t="s">
        <v>824</v>
      </c>
      <c r="J158" s="241">
        <v>50</v>
      </c>
      <c r="K158" s="237"/>
    </row>
    <row r="159" spans="2:11" customFormat="1" ht="15" customHeight="1">
      <c r="B159" s="216"/>
      <c r="C159" s="241" t="s">
        <v>91</v>
      </c>
      <c r="D159" s="193"/>
      <c r="E159" s="193"/>
      <c r="F159" s="242" t="s">
        <v>822</v>
      </c>
      <c r="G159" s="193"/>
      <c r="H159" s="241" t="s">
        <v>884</v>
      </c>
      <c r="I159" s="241" t="s">
        <v>824</v>
      </c>
      <c r="J159" s="241" t="s">
        <v>885</v>
      </c>
      <c r="K159" s="237"/>
    </row>
    <row r="160" spans="2:11" customFormat="1" ht="15" customHeight="1">
      <c r="B160" s="216"/>
      <c r="C160" s="241" t="s">
        <v>886</v>
      </c>
      <c r="D160" s="193"/>
      <c r="E160" s="193"/>
      <c r="F160" s="242" t="s">
        <v>822</v>
      </c>
      <c r="G160" s="193"/>
      <c r="H160" s="241" t="s">
        <v>887</v>
      </c>
      <c r="I160" s="241" t="s">
        <v>857</v>
      </c>
      <c r="J160" s="241"/>
      <c r="K160" s="237"/>
    </row>
    <row r="161" spans="2:11" customFormat="1" ht="15" customHeight="1">
      <c r="B161" s="243"/>
      <c r="C161" s="223"/>
      <c r="D161" s="223"/>
      <c r="E161" s="223"/>
      <c r="F161" s="223"/>
      <c r="G161" s="223"/>
      <c r="H161" s="223"/>
      <c r="I161" s="223"/>
      <c r="J161" s="223"/>
      <c r="K161" s="244"/>
    </row>
    <row r="162" spans="2:11" customFormat="1" ht="18.75" customHeight="1">
      <c r="B162" s="225"/>
      <c r="C162" s="235"/>
      <c r="D162" s="235"/>
      <c r="E162" s="235"/>
      <c r="F162" s="245"/>
      <c r="G162" s="235"/>
      <c r="H162" s="235"/>
      <c r="I162" s="235"/>
      <c r="J162" s="235"/>
      <c r="K162" s="225"/>
    </row>
    <row r="163" spans="2:11" customFormat="1" ht="18.75" customHeight="1">
      <c r="B163" s="200"/>
      <c r="C163" s="200"/>
      <c r="D163" s="200"/>
      <c r="E163" s="200"/>
      <c r="F163" s="200"/>
      <c r="G163" s="200"/>
      <c r="H163" s="200"/>
      <c r="I163" s="200"/>
      <c r="J163" s="200"/>
      <c r="K163" s="200"/>
    </row>
    <row r="164" spans="2:11" customFormat="1" ht="7.5" customHeight="1">
      <c r="B164" s="182"/>
      <c r="C164" s="183"/>
      <c r="D164" s="183"/>
      <c r="E164" s="183"/>
      <c r="F164" s="183"/>
      <c r="G164" s="183"/>
      <c r="H164" s="183"/>
      <c r="I164" s="183"/>
      <c r="J164" s="183"/>
      <c r="K164" s="184"/>
    </row>
    <row r="165" spans="2:11" customFormat="1" ht="45" customHeight="1">
      <c r="B165" s="185"/>
      <c r="C165" s="309" t="s">
        <v>888</v>
      </c>
      <c r="D165" s="309"/>
      <c r="E165" s="309"/>
      <c r="F165" s="309"/>
      <c r="G165" s="309"/>
      <c r="H165" s="309"/>
      <c r="I165" s="309"/>
      <c r="J165" s="309"/>
      <c r="K165" s="186"/>
    </row>
    <row r="166" spans="2:11" customFormat="1" ht="17.25" customHeight="1">
      <c r="B166" s="185"/>
      <c r="C166" s="206" t="s">
        <v>816</v>
      </c>
      <c r="D166" s="206"/>
      <c r="E166" s="206"/>
      <c r="F166" s="206" t="s">
        <v>817</v>
      </c>
      <c r="G166" s="246"/>
      <c r="H166" s="247" t="s">
        <v>54</v>
      </c>
      <c r="I166" s="247" t="s">
        <v>57</v>
      </c>
      <c r="J166" s="206" t="s">
        <v>818</v>
      </c>
      <c r="K166" s="186"/>
    </row>
    <row r="167" spans="2:11" customFormat="1" ht="17.25" customHeight="1">
      <c r="B167" s="187"/>
      <c r="C167" s="208" t="s">
        <v>819</v>
      </c>
      <c r="D167" s="208"/>
      <c r="E167" s="208"/>
      <c r="F167" s="209" t="s">
        <v>820</v>
      </c>
      <c r="G167" s="248"/>
      <c r="H167" s="249"/>
      <c r="I167" s="249"/>
      <c r="J167" s="208" t="s">
        <v>821</v>
      </c>
      <c r="K167" s="188"/>
    </row>
    <row r="168" spans="2:11" customFormat="1" ht="5.25" customHeight="1">
      <c r="B168" s="216"/>
      <c r="C168" s="211"/>
      <c r="D168" s="211"/>
      <c r="E168" s="211"/>
      <c r="F168" s="211"/>
      <c r="G168" s="212"/>
      <c r="H168" s="211"/>
      <c r="I168" s="211"/>
      <c r="J168" s="211"/>
      <c r="K168" s="237"/>
    </row>
    <row r="169" spans="2:11" customFormat="1" ht="15" customHeight="1">
      <c r="B169" s="216"/>
      <c r="C169" s="193" t="s">
        <v>825</v>
      </c>
      <c r="D169" s="193"/>
      <c r="E169" s="193"/>
      <c r="F169" s="214" t="s">
        <v>822</v>
      </c>
      <c r="G169" s="193"/>
      <c r="H169" s="193" t="s">
        <v>862</v>
      </c>
      <c r="I169" s="193" t="s">
        <v>824</v>
      </c>
      <c r="J169" s="193">
        <v>120</v>
      </c>
      <c r="K169" s="237"/>
    </row>
    <row r="170" spans="2:11" customFormat="1" ht="15" customHeight="1">
      <c r="B170" s="216"/>
      <c r="C170" s="193" t="s">
        <v>871</v>
      </c>
      <c r="D170" s="193"/>
      <c r="E170" s="193"/>
      <c r="F170" s="214" t="s">
        <v>822</v>
      </c>
      <c r="G170" s="193"/>
      <c r="H170" s="193" t="s">
        <v>872</v>
      </c>
      <c r="I170" s="193" t="s">
        <v>824</v>
      </c>
      <c r="J170" s="193" t="s">
        <v>873</v>
      </c>
      <c r="K170" s="237"/>
    </row>
    <row r="171" spans="2:11" customFormat="1" ht="15" customHeight="1">
      <c r="B171" s="216"/>
      <c r="C171" s="193" t="s">
        <v>770</v>
      </c>
      <c r="D171" s="193"/>
      <c r="E171" s="193"/>
      <c r="F171" s="214" t="s">
        <v>822</v>
      </c>
      <c r="G171" s="193"/>
      <c r="H171" s="193" t="s">
        <v>889</v>
      </c>
      <c r="I171" s="193" t="s">
        <v>824</v>
      </c>
      <c r="J171" s="193" t="s">
        <v>873</v>
      </c>
      <c r="K171" s="237"/>
    </row>
    <row r="172" spans="2:11" customFormat="1" ht="15" customHeight="1">
      <c r="B172" s="216"/>
      <c r="C172" s="193" t="s">
        <v>827</v>
      </c>
      <c r="D172" s="193"/>
      <c r="E172" s="193"/>
      <c r="F172" s="214" t="s">
        <v>828</v>
      </c>
      <c r="G172" s="193"/>
      <c r="H172" s="193" t="s">
        <v>889</v>
      </c>
      <c r="I172" s="193" t="s">
        <v>824</v>
      </c>
      <c r="J172" s="193">
        <v>50</v>
      </c>
      <c r="K172" s="237"/>
    </row>
    <row r="173" spans="2:11" customFormat="1" ht="15" customHeight="1">
      <c r="B173" s="216"/>
      <c r="C173" s="193" t="s">
        <v>830</v>
      </c>
      <c r="D173" s="193"/>
      <c r="E173" s="193"/>
      <c r="F173" s="214" t="s">
        <v>822</v>
      </c>
      <c r="G173" s="193"/>
      <c r="H173" s="193" t="s">
        <v>889</v>
      </c>
      <c r="I173" s="193" t="s">
        <v>832</v>
      </c>
      <c r="J173" s="193"/>
      <c r="K173" s="237"/>
    </row>
    <row r="174" spans="2:11" customFormat="1" ht="15" customHeight="1">
      <c r="B174" s="216"/>
      <c r="C174" s="193" t="s">
        <v>841</v>
      </c>
      <c r="D174" s="193"/>
      <c r="E174" s="193"/>
      <c r="F174" s="214" t="s">
        <v>828</v>
      </c>
      <c r="G174" s="193"/>
      <c r="H174" s="193" t="s">
        <v>889</v>
      </c>
      <c r="I174" s="193" t="s">
        <v>824</v>
      </c>
      <c r="J174" s="193">
        <v>50</v>
      </c>
      <c r="K174" s="237"/>
    </row>
    <row r="175" spans="2:11" customFormat="1" ht="15" customHeight="1">
      <c r="B175" s="216"/>
      <c r="C175" s="193" t="s">
        <v>849</v>
      </c>
      <c r="D175" s="193"/>
      <c r="E175" s="193"/>
      <c r="F175" s="214" t="s">
        <v>828</v>
      </c>
      <c r="G175" s="193"/>
      <c r="H175" s="193" t="s">
        <v>889</v>
      </c>
      <c r="I175" s="193" t="s">
        <v>824</v>
      </c>
      <c r="J175" s="193">
        <v>50</v>
      </c>
      <c r="K175" s="237"/>
    </row>
    <row r="176" spans="2:11" customFormat="1" ht="15" customHeight="1">
      <c r="B176" s="216"/>
      <c r="C176" s="193" t="s">
        <v>847</v>
      </c>
      <c r="D176" s="193"/>
      <c r="E176" s="193"/>
      <c r="F176" s="214" t="s">
        <v>828</v>
      </c>
      <c r="G176" s="193"/>
      <c r="H176" s="193" t="s">
        <v>889</v>
      </c>
      <c r="I176" s="193" t="s">
        <v>824</v>
      </c>
      <c r="J176" s="193">
        <v>50</v>
      </c>
      <c r="K176" s="237"/>
    </row>
    <row r="177" spans="2:11" customFormat="1" ht="15" customHeight="1">
      <c r="B177" s="216"/>
      <c r="C177" s="193" t="s">
        <v>112</v>
      </c>
      <c r="D177" s="193"/>
      <c r="E177" s="193"/>
      <c r="F177" s="214" t="s">
        <v>822</v>
      </c>
      <c r="G177" s="193"/>
      <c r="H177" s="193" t="s">
        <v>890</v>
      </c>
      <c r="I177" s="193" t="s">
        <v>891</v>
      </c>
      <c r="J177" s="193"/>
      <c r="K177" s="237"/>
    </row>
    <row r="178" spans="2:11" customFormat="1" ht="15" customHeight="1">
      <c r="B178" s="216"/>
      <c r="C178" s="193" t="s">
        <v>57</v>
      </c>
      <c r="D178" s="193"/>
      <c r="E178" s="193"/>
      <c r="F178" s="214" t="s">
        <v>822</v>
      </c>
      <c r="G178" s="193"/>
      <c r="H178" s="193" t="s">
        <v>892</v>
      </c>
      <c r="I178" s="193" t="s">
        <v>893</v>
      </c>
      <c r="J178" s="193">
        <v>1</v>
      </c>
      <c r="K178" s="237"/>
    </row>
    <row r="179" spans="2:11" customFormat="1" ht="15" customHeight="1">
      <c r="B179" s="216"/>
      <c r="C179" s="193" t="s">
        <v>53</v>
      </c>
      <c r="D179" s="193"/>
      <c r="E179" s="193"/>
      <c r="F179" s="214" t="s">
        <v>822</v>
      </c>
      <c r="G179" s="193"/>
      <c r="H179" s="193" t="s">
        <v>894</v>
      </c>
      <c r="I179" s="193" t="s">
        <v>824</v>
      </c>
      <c r="J179" s="193">
        <v>20</v>
      </c>
      <c r="K179" s="237"/>
    </row>
    <row r="180" spans="2:11" customFormat="1" ht="15" customHeight="1">
      <c r="B180" s="216"/>
      <c r="C180" s="193" t="s">
        <v>54</v>
      </c>
      <c r="D180" s="193"/>
      <c r="E180" s="193"/>
      <c r="F180" s="214" t="s">
        <v>822</v>
      </c>
      <c r="G180" s="193"/>
      <c r="H180" s="193" t="s">
        <v>895</v>
      </c>
      <c r="I180" s="193" t="s">
        <v>824</v>
      </c>
      <c r="J180" s="193">
        <v>255</v>
      </c>
      <c r="K180" s="237"/>
    </row>
    <row r="181" spans="2:11" customFormat="1" ht="15" customHeight="1">
      <c r="B181" s="216"/>
      <c r="C181" s="193" t="s">
        <v>113</v>
      </c>
      <c r="D181" s="193"/>
      <c r="E181" s="193"/>
      <c r="F181" s="214" t="s">
        <v>822</v>
      </c>
      <c r="G181" s="193"/>
      <c r="H181" s="193" t="s">
        <v>786</v>
      </c>
      <c r="I181" s="193" t="s">
        <v>824</v>
      </c>
      <c r="J181" s="193">
        <v>10</v>
      </c>
      <c r="K181" s="237"/>
    </row>
    <row r="182" spans="2:11" customFormat="1" ht="15" customHeight="1">
      <c r="B182" s="216"/>
      <c r="C182" s="193" t="s">
        <v>114</v>
      </c>
      <c r="D182" s="193"/>
      <c r="E182" s="193"/>
      <c r="F182" s="214" t="s">
        <v>822</v>
      </c>
      <c r="G182" s="193"/>
      <c r="H182" s="193" t="s">
        <v>896</v>
      </c>
      <c r="I182" s="193" t="s">
        <v>857</v>
      </c>
      <c r="J182" s="193"/>
      <c r="K182" s="237"/>
    </row>
    <row r="183" spans="2:11" customFormat="1" ht="15" customHeight="1">
      <c r="B183" s="216"/>
      <c r="C183" s="193" t="s">
        <v>897</v>
      </c>
      <c r="D183" s="193"/>
      <c r="E183" s="193"/>
      <c r="F183" s="214" t="s">
        <v>822</v>
      </c>
      <c r="G183" s="193"/>
      <c r="H183" s="193" t="s">
        <v>898</v>
      </c>
      <c r="I183" s="193" t="s">
        <v>857</v>
      </c>
      <c r="J183" s="193"/>
      <c r="K183" s="237"/>
    </row>
    <row r="184" spans="2:11" customFormat="1" ht="15" customHeight="1">
      <c r="B184" s="216"/>
      <c r="C184" s="193" t="s">
        <v>886</v>
      </c>
      <c r="D184" s="193"/>
      <c r="E184" s="193"/>
      <c r="F184" s="214" t="s">
        <v>822</v>
      </c>
      <c r="G184" s="193"/>
      <c r="H184" s="193" t="s">
        <v>899</v>
      </c>
      <c r="I184" s="193" t="s">
        <v>857</v>
      </c>
      <c r="J184" s="193"/>
      <c r="K184" s="237"/>
    </row>
    <row r="185" spans="2:11" customFormat="1" ht="15" customHeight="1">
      <c r="B185" s="216"/>
      <c r="C185" s="193" t="s">
        <v>116</v>
      </c>
      <c r="D185" s="193"/>
      <c r="E185" s="193"/>
      <c r="F185" s="214" t="s">
        <v>828</v>
      </c>
      <c r="G185" s="193"/>
      <c r="H185" s="193" t="s">
        <v>900</v>
      </c>
      <c r="I185" s="193" t="s">
        <v>824</v>
      </c>
      <c r="J185" s="193">
        <v>50</v>
      </c>
      <c r="K185" s="237"/>
    </row>
    <row r="186" spans="2:11" customFormat="1" ht="15" customHeight="1">
      <c r="B186" s="216"/>
      <c r="C186" s="193" t="s">
        <v>901</v>
      </c>
      <c r="D186" s="193"/>
      <c r="E186" s="193"/>
      <c r="F186" s="214" t="s">
        <v>828</v>
      </c>
      <c r="G186" s="193"/>
      <c r="H186" s="193" t="s">
        <v>902</v>
      </c>
      <c r="I186" s="193" t="s">
        <v>903</v>
      </c>
      <c r="J186" s="193"/>
      <c r="K186" s="237"/>
    </row>
    <row r="187" spans="2:11" customFormat="1" ht="15" customHeight="1">
      <c r="B187" s="216"/>
      <c r="C187" s="193" t="s">
        <v>904</v>
      </c>
      <c r="D187" s="193"/>
      <c r="E187" s="193"/>
      <c r="F187" s="214" t="s">
        <v>828</v>
      </c>
      <c r="G187" s="193"/>
      <c r="H187" s="193" t="s">
        <v>905</v>
      </c>
      <c r="I187" s="193" t="s">
        <v>903</v>
      </c>
      <c r="J187" s="193"/>
      <c r="K187" s="237"/>
    </row>
    <row r="188" spans="2:11" customFormat="1" ht="15" customHeight="1">
      <c r="B188" s="216"/>
      <c r="C188" s="193" t="s">
        <v>906</v>
      </c>
      <c r="D188" s="193"/>
      <c r="E188" s="193"/>
      <c r="F188" s="214" t="s">
        <v>828</v>
      </c>
      <c r="G188" s="193"/>
      <c r="H188" s="193" t="s">
        <v>907</v>
      </c>
      <c r="I188" s="193" t="s">
        <v>903</v>
      </c>
      <c r="J188" s="193"/>
      <c r="K188" s="237"/>
    </row>
    <row r="189" spans="2:11" customFormat="1" ht="15" customHeight="1">
      <c r="B189" s="216"/>
      <c r="C189" s="250" t="s">
        <v>908</v>
      </c>
      <c r="D189" s="193"/>
      <c r="E189" s="193"/>
      <c r="F189" s="214" t="s">
        <v>828</v>
      </c>
      <c r="G189" s="193"/>
      <c r="H189" s="193" t="s">
        <v>909</v>
      </c>
      <c r="I189" s="193" t="s">
        <v>910</v>
      </c>
      <c r="J189" s="251" t="s">
        <v>911</v>
      </c>
      <c r="K189" s="237"/>
    </row>
    <row r="190" spans="2:11" customFormat="1" ht="15" customHeight="1">
      <c r="B190" s="252"/>
      <c r="C190" s="253" t="s">
        <v>912</v>
      </c>
      <c r="D190" s="254"/>
      <c r="E190" s="254"/>
      <c r="F190" s="255" t="s">
        <v>828</v>
      </c>
      <c r="G190" s="254"/>
      <c r="H190" s="254" t="s">
        <v>913</v>
      </c>
      <c r="I190" s="254" t="s">
        <v>910</v>
      </c>
      <c r="J190" s="256" t="s">
        <v>911</v>
      </c>
      <c r="K190" s="257"/>
    </row>
    <row r="191" spans="2:11" customFormat="1" ht="15" customHeight="1">
      <c r="B191" s="216"/>
      <c r="C191" s="250" t="s">
        <v>42</v>
      </c>
      <c r="D191" s="193"/>
      <c r="E191" s="193"/>
      <c r="F191" s="214" t="s">
        <v>822</v>
      </c>
      <c r="G191" s="193"/>
      <c r="H191" s="190" t="s">
        <v>914</v>
      </c>
      <c r="I191" s="193" t="s">
        <v>915</v>
      </c>
      <c r="J191" s="193"/>
      <c r="K191" s="237"/>
    </row>
    <row r="192" spans="2:11" customFormat="1" ht="15" customHeight="1">
      <c r="B192" s="216"/>
      <c r="C192" s="250" t="s">
        <v>916</v>
      </c>
      <c r="D192" s="193"/>
      <c r="E192" s="193"/>
      <c r="F192" s="214" t="s">
        <v>822</v>
      </c>
      <c r="G192" s="193"/>
      <c r="H192" s="193" t="s">
        <v>917</v>
      </c>
      <c r="I192" s="193" t="s">
        <v>857</v>
      </c>
      <c r="J192" s="193"/>
      <c r="K192" s="237"/>
    </row>
    <row r="193" spans="2:11" customFormat="1" ht="15" customHeight="1">
      <c r="B193" s="216"/>
      <c r="C193" s="250" t="s">
        <v>918</v>
      </c>
      <c r="D193" s="193"/>
      <c r="E193" s="193"/>
      <c r="F193" s="214" t="s">
        <v>822</v>
      </c>
      <c r="G193" s="193"/>
      <c r="H193" s="193" t="s">
        <v>919</v>
      </c>
      <c r="I193" s="193" t="s">
        <v>857</v>
      </c>
      <c r="J193" s="193"/>
      <c r="K193" s="237"/>
    </row>
    <row r="194" spans="2:11" customFormat="1" ht="15" customHeight="1">
      <c r="B194" s="216"/>
      <c r="C194" s="250" t="s">
        <v>920</v>
      </c>
      <c r="D194" s="193"/>
      <c r="E194" s="193"/>
      <c r="F194" s="214" t="s">
        <v>828</v>
      </c>
      <c r="G194" s="193"/>
      <c r="H194" s="193" t="s">
        <v>921</v>
      </c>
      <c r="I194" s="193" t="s">
        <v>857</v>
      </c>
      <c r="J194" s="193"/>
      <c r="K194" s="237"/>
    </row>
    <row r="195" spans="2:11" customFormat="1" ht="15" customHeight="1">
      <c r="B195" s="243"/>
      <c r="C195" s="258"/>
      <c r="D195" s="223"/>
      <c r="E195" s="223"/>
      <c r="F195" s="223"/>
      <c r="G195" s="223"/>
      <c r="H195" s="223"/>
      <c r="I195" s="223"/>
      <c r="J195" s="223"/>
      <c r="K195" s="244"/>
    </row>
    <row r="196" spans="2:11" customFormat="1" ht="18.75" customHeight="1">
      <c r="B196" s="225"/>
      <c r="C196" s="235"/>
      <c r="D196" s="235"/>
      <c r="E196" s="235"/>
      <c r="F196" s="245"/>
      <c r="G196" s="235"/>
      <c r="H196" s="235"/>
      <c r="I196" s="235"/>
      <c r="J196" s="235"/>
      <c r="K196" s="225"/>
    </row>
    <row r="197" spans="2:11" customFormat="1" ht="18.75" customHeight="1">
      <c r="B197" s="225"/>
      <c r="C197" s="235"/>
      <c r="D197" s="235"/>
      <c r="E197" s="235"/>
      <c r="F197" s="245"/>
      <c r="G197" s="235"/>
      <c r="H197" s="235"/>
      <c r="I197" s="235"/>
      <c r="J197" s="235"/>
      <c r="K197" s="225"/>
    </row>
    <row r="198" spans="2:11" customFormat="1" ht="18.75" customHeight="1">
      <c r="B198" s="200"/>
      <c r="C198" s="200"/>
      <c r="D198" s="200"/>
      <c r="E198" s="200"/>
      <c r="F198" s="200"/>
      <c r="G198" s="200"/>
      <c r="H198" s="200"/>
      <c r="I198" s="200"/>
      <c r="J198" s="200"/>
      <c r="K198" s="200"/>
    </row>
    <row r="199" spans="2:11" customFormat="1" ht="13.5">
      <c r="B199" s="182"/>
      <c r="C199" s="183"/>
      <c r="D199" s="183"/>
      <c r="E199" s="183"/>
      <c r="F199" s="183"/>
      <c r="G199" s="183"/>
      <c r="H199" s="183"/>
      <c r="I199" s="183"/>
      <c r="J199" s="183"/>
      <c r="K199" s="184"/>
    </row>
    <row r="200" spans="2:11" customFormat="1" ht="21">
      <c r="B200" s="185"/>
      <c r="C200" s="309" t="s">
        <v>922</v>
      </c>
      <c r="D200" s="309"/>
      <c r="E200" s="309"/>
      <c r="F200" s="309"/>
      <c r="G200" s="309"/>
      <c r="H200" s="309"/>
      <c r="I200" s="309"/>
      <c r="J200" s="309"/>
      <c r="K200" s="186"/>
    </row>
    <row r="201" spans="2:11" customFormat="1" ht="25.5" customHeight="1">
      <c r="B201" s="185"/>
      <c r="C201" s="259" t="s">
        <v>923</v>
      </c>
      <c r="D201" s="259"/>
      <c r="E201" s="259"/>
      <c r="F201" s="259" t="s">
        <v>924</v>
      </c>
      <c r="G201" s="260"/>
      <c r="H201" s="312" t="s">
        <v>925</v>
      </c>
      <c r="I201" s="312"/>
      <c r="J201" s="312"/>
      <c r="K201" s="186"/>
    </row>
    <row r="202" spans="2:11" customFormat="1" ht="5.25" customHeight="1">
      <c r="B202" s="216"/>
      <c r="C202" s="211"/>
      <c r="D202" s="211"/>
      <c r="E202" s="211"/>
      <c r="F202" s="211"/>
      <c r="G202" s="235"/>
      <c r="H202" s="211"/>
      <c r="I202" s="211"/>
      <c r="J202" s="211"/>
      <c r="K202" s="237"/>
    </row>
    <row r="203" spans="2:11" customFormat="1" ht="15" customHeight="1">
      <c r="B203" s="216"/>
      <c r="C203" s="193" t="s">
        <v>915</v>
      </c>
      <c r="D203" s="193"/>
      <c r="E203" s="193"/>
      <c r="F203" s="214" t="s">
        <v>43</v>
      </c>
      <c r="G203" s="193"/>
      <c r="H203" s="313" t="s">
        <v>926</v>
      </c>
      <c r="I203" s="313"/>
      <c r="J203" s="313"/>
      <c r="K203" s="237"/>
    </row>
    <row r="204" spans="2:11" customFormat="1" ht="15" customHeight="1">
      <c r="B204" s="216"/>
      <c r="C204" s="193"/>
      <c r="D204" s="193"/>
      <c r="E204" s="193"/>
      <c r="F204" s="214" t="s">
        <v>44</v>
      </c>
      <c r="G204" s="193"/>
      <c r="H204" s="313" t="s">
        <v>927</v>
      </c>
      <c r="I204" s="313"/>
      <c r="J204" s="313"/>
      <c r="K204" s="237"/>
    </row>
    <row r="205" spans="2:11" customFormat="1" ht="15" customHeight="1">
      <c r="B205" s="216"/>
      <c r="C205" s="193"/>
      <c r="D205" s="193"/>
      <c r="E205" s="193"/>
      <c r="F205" s="214" t="s">
        <v>47</v>
      </c>
      <c r="G205" s="193"/>
      <c r="H205" s="313" t="s">
        <v>928</v>
      </c>
      <c r="I205" s="313"/>
      <c r="J205" s="313"/>
      <c r="K205" s="237"/>
    </row>
    <row r="206" spans="2:11" customFormat="1" ht="15" customHeight="1">
      <c r="B206" s="216"/>
      <c r="C206" s="193"/>
      <c r="D206" s="193"/>
      <c r="E206" s="193"/>
      <c r="F206" s="214" t="s">
        <v>45</v>
      </c>
      <c r="G206" s="193"/>
      <c r="H206" s="313" t="s">
        <v>929</v>
      </c>
      <c r="I206" s="313"/>
      <c r="J206" s="313"/>
      <c r="K206" s="237"/>
    </row>
    <row r="207" spans="2:11" customFormat="1" ht="15" customHeight="1">
      <c r="B207" s="216"/>
      <c r="C207" s="193"/>
      <c r="D207" s="193"/>
      <c r="E207" s="193"/>
      <c r="F207" s="214" t="s">
        <v>46</v>
      </c>
      <c r="G207" s="193"/>
      <c r="H207" s="313" t="s">
        <v>930</v>
      </c>
      <c r="I207" s="313"/>
      <c r="J207" s="313"/>
      <c r="K207" s="237"/>
    </row>
    <row r="208" spans="2:11" customFormat="1" ht="15" customHeight="1">
      <c r="B208" s="216"/>
      <c r="C208" s="193"/>
      <c r="D208" s="193"/>
      <c r="E208" s="193"/>
      <c r="F208" s="214"/>
      <c r="G208" s="193"/>
      <c r="H208" s="193"/>
      <c r="I208" s="193"/>
      <c r="J208" s="193"/>
      <c r="K208" s="237"/>
    </row>
    <row r="209" spans="2:11" customFormat="1" ht="15" customHeight="1">
      <c r="B209" s="216"/>
      <c r="C209" s="193" t="s">
        <v>869</v>
      </c>
      <c r="D209" s="193"/>
      <c r="E209" s="193"/>
      <c r="F209" s="214" t="s">
        <v>79</v>
      </c>
      <c r="G209" s="193"/>
      <c r="H209" s="313" t="s">
        <v>931</v>
      </c>
      <c r="I209" s="313"/>
      <c r="J209" s="313"/>
      <c r="K209" s="237"/>
    </row>
    <row r="210" spans="2:11" customFormat="1" ht="15" customHeight="1">
      <c r="B210" s="216"/>
      <c r="C210" s="193"/>
      <c r="D210" s="193"/>
      <c r="E210" s="193"/>
      <c r="F210" s="214" t="s">
        <v>764</v>
      </c>
      <c r="G210" s="193"/>
      <c r="H210" s="313" t="s">
        <v>765</v>
      </c>
      <c r="I210" s="313"/>
      <c r="J210" s="313"/>
      <c r="K210" s="237"/>
    </row>
    <row r="211" spans="2:11" customFormat="1" ht="15" customHeight="1">
      <c r="B211" s="216"/>
      <c r="C211" s="193"/>
      <c r="D211" s="193"/>
      <c r="E211" s="193"/>
      <c r="F211" s="214" t="s">
        <v>762</v>
      </c>
      <c r="G211" s="193"/>
      <c r="H211" s="313" t="s">
        <v>932</v>
      </c>
      <c r="I211" s="313"/>
      <c r="J211" s="313"/>
      <c r="K211" s="237"/>
    </row>
    <row r="212" spans="2:11" customFormat="1" ht="15" customHeight="1">
      <c r="B212" s="261"/>
      <c r="C212" s="193"/>
      <c r="D212" s="193"/>
      <c r="E212" s="193"/>
      <c r="F212" s="214" t="s">
        <v>766</v>
      </c>
      <c r="G212" s="250"/>
      <c r="H212" s="314" t="s">
        <v>767</v>
      </c>
      <c r="I212" s="314"/>
      <c r="J212" s="314"/>
      <c r="K212" s="262"/>
    </row>
    <row r="213" spans="2:11" customFormat="1" ht="15" customHeight="1">
      <c r="B213" s="261"/>
      <c r="C213" s="193"/>
      <c r="D213" s="193"/>
      <c r="E213" s="193"/>
      <c r="F213" s="214" t="s">
        <v>768</v>
      </c>
      <c r="G213" s="250"/>
      <c r="H213" s="314" t="s">
        <v>933</v>
      </c>
      <c r="I213" s="314"/>
      <c r="J213" s="314"/>
      <c r="K213" s="262"/>
    </row>
    <row r="214" spans="2:11" customFormat="1" ht="15" customHeight="1">
      <c r="B214" s="261"/>
      <c r="C214" s="193"/>
      <c r="D214" s="193"/>
      <c r="E214" s="193"/>
      <c r="F214" s="214"/>
      <c r="G214" s="250"/>
      <c r="H214" s="241"/>
      <c r="I214" s="241"/>
      <c r="J214" s="241"/>
      <c r="K214" s="262"/>
    </row>
    <row r="215" spans="2:11" customFormat="1" ht="15" customHeight="1">
      <c r="B215" s="261"/>
      <c r="C215" s="193" t="s">
        <v>893</v>
      </c>
      <c r="D215" s="193"/>
      <c r="E215" s="193"/>
      <c r="F215" s="214">
        <v>1</v>
      </c>
      <c r="G215" s="250"/>
      <c r="H215" s="314" t="s">
        <v>934</v>
      </c>
      <c r="I215" s="314"/>
      <c r="J215" s="314"/>
      <c r="K215" s="262"/>
    </row>
    <row r="216" spans="2:11" customFormat="1" ht="15" customHeight="1">
      <c r="B216" s="261"/>
      <c r="C216" s="193"/>
      <c r="D216" s="193"/>
      <c r="E216" s="193"/>
      <c r="F216" s="214">
        <v>2</v>
      </c>
      <c r="G216" s="250"/>
      <c r="H216" s="314" t="s">
        <v>935</v>
      </c>
      <c r="I216" s="314"/>
      <c r="J216" s="314"/>
      <c r="K216" s="262"/>
    </row>
    <row r="217" spans="2:11" customFormat="1" ht="15" customHeight="1">
      <c r="B217" s="261"/>
      <c r="C217" s="193"/>
      <c r="D217" s="193"/>
      <c r="E217" s="193"/>
      <c r="F217" s="214">
        <v>3</v>
      </c>
      <c r="G217" s="250"/>
      <c r="H217" s="314" t="s">
        <v>936</v>
      </c>
      <c r="I217" s="314"/>
      <c r="J217" s="314"/>
      <c r="K217" s="262"/>
    </row>
    <row r="218" spans="2:11" customFormat="1" ht="15" customHeight="1">
      <c r="B218" s="261"/>
      <c r="C218" s="193"/>
      <c r="D218" s="193"/>
      <c r="E218" s="193"/>
      <c r="F218" s="214">
        <v>4</v>
      </c>
      <c r="G218" s="250"/>
      <c r="H218" s="314" t="s">
        <v>937</v>
      </c>
      <c r="I218" s="314"/>
      <c r="J218" s="314"/>
      <c r="K218" s="262"/>
    </row>
    <row r="219" spans="2:11" customFormat="1" ht="12.75" customHeight="1">
      <c r="B219" s="263"/>
      <c r="C219" s="264"/>
      <c r="D219" s="264"/>
      <c r="E219" s="264"/>
      <c r="F219" s="264"/>
      <c r="G219" s="264"/>
      <c r="H219" s="264"/>
      <c r="I219" s="264"/>
      <c r="J219" s="264"/>
      <c r="K219" s="26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ETAPA I</vt:lpstr>
      <vt:lpstr>02 - ETAPA II</vt:lpstr>
      <vt:lpstr>Pokyny pro vyplnění</vt:lpstr>
      <vt:lpstr>'01 - ETAPA I'!Názvy_tisku</vt:lpstr>
      <vt:lpstr>'02 - ETAPA II'!Názvy_tisku</vt:lpstr>
      <vt:lpstr>'Rekapitulace stavby'!Názvy_tisku</vt:lpstr>
      <vt:lpstr>'01 - ETAPA I'!Oblast_tisku</vt:lpstr>
      <vt:lpstr>'02 - ETAPA II'!Oblast_tisku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DESKTOP-5G5LTV8\Lukáš</dc:creator>
  <cp:lastModifiedBy>Martin Hlaváček</cp:lastModifiedBy>
  <dcterms:created xsi:type="dcterms:W3CDTF">2024-11-19T11:15:18Z</dcterms:created>
  <dcterms:modified xsi:type="dcterms:W3CDTF">2024-11-25T15:10:53Z</dcterms:modified>
</cp:coreProperties>
</file>