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investice2\Documents\ZŠ Ústecká\Projektová dokumentace\2025\Výměna prosklení únik_schodišť\"/>
    </mc:Choice>
  </mc:AlternateContent>
  <xr:revisionPtr revIDLastSave="0" documentId="8_{02B07D18-06C2-470F-9AD4-231F6D887D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ace stavby" sheetId="1" r:id="rId1"/>
    <sheet name="01 - 01" sheetId="2" r:id="rId2"/>
  </sheets>
  <definedNames>
    <definedName name="_xlnm._FilterDatabase" localSheetId="1" hidden="1">'01 - 01'!$C$140:$K$361</definedName>
    <definedName name="_xlnm.Print_Titles" localSheetId="1">'01 - 01'!$140:$140</definedName>
    <definedName name="_xlnm.Print_Titles" localSheetId="0">'Rekapitulace stavby'!$92:$92</definedName>
    <definedName name="_xlnm.Print_Area" localSheetId="1">'01 - 01'!$C$4:$J$76,'01 - 01'!$C$82:$J$120,'01 - 01'!$C$126:$J$361</definedName>
    <definedName name="_xlnm.Print_Area" localSheetId="0">'Rekapitulace stavby'!$D$4:$AO$76,'Rekapitulace stavby'!$C$82:$AQ$97</definedName>
  </definedNames>
  <calcPr calcId="191029"/>
</workbook>
</file>

<file path=xl/calcChain.xml><?xml version="1.0" encoding="utf-8"?>
<calcChain xmlns="http://schemas.openxmlformats.org/spreadsheetml/2006/main">
  <c r="J39" i="2" l="1"/>
  <c r="J38" i="2"/>
  <c r="AY96" i="1"/>
  <c r="J37" i="2"/>
  <c r="AX96" i="1"/>
  <c r="BI361" i="2"/>
  <c r="BH361" i="2"/>
  <c r="BG361" i="2"/>
  <c r="BF361" i="2"/>
  <c r="T361" i="2"/>
  <c r="T360" i="2"/>
  <c r="R361" i="2"/>
  <c r="R360" i="2"/>
  <c r="P361" i="2"/>
  <c r="P360" i="2" s="1"/>
  <c r="BI359" i="2"/>
  <c r="BH359" i="2"/>
  <c r="BG359" i="2"/>
  <c r="BF359" i="2"/>
  <c r="T359" i="2"/>
  <c r="T358" i="2"/>
  <c r="R359" i="2"/>
  <c r="R358" i="2" s="1"/>
  <c r="R355" i="2" s="1"/>
  <c r="P359" i="2"/>
  <c r="P358" i="2" s="1"/>
  <c r="P355" i="2" s="1"/>
  <c r="BI357" i="2"/>
  <c r="BH357" i="2"/>
  <c r="BG357" i="2"/>
  <c r="BF357" i="2"/>
  <c r="T357" i="2"/>
  <c r="T356" i="2" s="1"/>
  <c r="T355" i="2" s="1"/>
  <c r="R357" i="2"/>
  <c r="R356" i="2"/>
  <c r="P357" i="2"/>
  <c r="P356" i="2"/>
  <c r="BI354" i="2"/>
  <c r="BH354" i="2"/>
  <c r="BG354" i="2"/>
  <c r="BF354" i="2"/>
  <c r="T354" i="2"/>
  <c r="R354" i="2"/>
  <c r="P354" i="2"/>
  <c r="BI353" i="2"/>
  <c r="BH353" i="2"/>
  <c r="BG353" i="2"/>
  <c r="BF353" i="2"/>
  <c r="T353" i="2"/>
  <c r="R353" i="2"/>
  <c r="P353" i="2"/>
  <c r="BI350" i="2"/>
  <c r="BH350" i="2"/>
  <c r="BG350" i="2"/>
  <c r="BF350" i="2"/>
  <c r="T350" i="2"/>
  <c r="R350" i="2"/>
  <c r="P350" i="2"/>
  <c r="BI347" i="2"/>
  <c r="BH347" i="2"/>
  <c r="BG347" i="2"/>
  <c r="BF347" i="2"/>
  <c r="T347" i="2"/>
  <c r="R347" i="2"/>
  <c r="P347" i="2"/>
  <c r="BI342" i="2"/>
  <c r="BH342" i="2"/>
  <c r="BG342" i="2"/>
  <c r="BF342" i="2"/>
  <c r="T342" i="2"/>
  <c r="R342" i="2"/>
  <c r="P342" i="2"/>
  <c r="BI339" i="2"/>
  <c r="BH339" i="2"/>
  <c r="BG339" i="2"/>
  <c r="BF339" i="2"/>
  <c r="T339" i="2"/>
  <c r="R339" i="2"/>
  <c r="P339" i="2"/>
  <c r="BI334" i="2"/>
  <c r="BH334" i="2"/>
  <c r="BG334" i="2"/>
  <c r="BF334" i="2"/>
  <c r="T334" i="2"/>
  <c r="R334" i="2"/>
  <c r="P334" i="2"/>
  <c r="BI330" i="2"/>
  <c r="BH330" i="2"/>
  <c r="BG330" i="2"/>
  <c r="BF330" i="2"/>
  <c r="T330" i="2"/>
  <c r="R330" i="2"/>
  <c r="P330" i="2"/>
  <c r="BI328" i="2"/>
  <c r="BH328" i="2"/>
  <c r="BG328" i="2"/>
  <c r="BF328" i="2"/>
  <c r="T328" i="2"/>
  <c r="R328" i="2"/>
  <c r="P328" i="2"/>
  <c r="BI327" i="2"/>
  <c r="BH327" i="2"/>
  <c r="BG327" i="2"/>
  <c r="BF327" i="2"/>
  <c r="T327" i="2"/>
  <c r="R327" i="2"/>
  <c r="P327" i="2"/>
  <c r="BI322" i="2"/>
  <c r="BH322" i="2"/>
  <c r="BG322" i="2"/>
  <c r="BF322" i="2"/>
  <c r="T322" i="2"/>
  <c r="R322" i="2"/>
  <c r="P322" i="2"/>
  <c r="BI320" i="2"/>
  <c r="BH320" i="2"/>
  <c r="BG320" i="2"/>
  <c r="BF320" i="2"/>
  <c r="T320" i="2"/>
  <c r="R320" i="2"/>
  <c r="P320" i="2"/>
  <c r="BI319" i="2"/>
  <c r="BH319" i="2"/>
  <c r="BG319" i="2"/>
  <c r="BF319" i="2"/>
  <c r="T319" i="2"/>
  <c r="R319" i="2"/>
  <c r="P319" i="2"/>
  <c r="BI314" i="2"/>
  <c r="BH314" i="2"/>
  <c r="BG314" i="2"/>
  <c r="BF314" i="2"/>
  <c r="T314" i="2"/>
  <c r="R314" i="2"/>
  <c r="P314" i="2"/>
  <c r="BI309" i="2"/>
  <c r="BH309" i="2"/>
  <c r="BG309" i="2"/>
  <c r="BF309" i="2"/>
  <c r="T309" i="2"/>
  <c r="R309" i="2"/>
  <c r="P309" i="2"/>
  <c r="BI308" i="2"/>
  <c r="BH308" i="2"/>
  <c r="BG308" i="2"/>
  <c r="BF308" i="2"/>
  <c r="T308" i="2"/>
  <c r="R308" i="2"/>
  <c r="P308" i="2"/>
  <c r="BI307" i="2"/>
  <c r="BH307" i="2"/>
  <c r="BG307" i="2"/>
  <c r="BF307" i="2"/>
  <c r="T307" i="2"/>
  <c r="R307" i="2"/>
  <c r="P307" i="2"/>
  <c r="BI305" i="2"/>
  <c r="BH305" i="2"/>
  <c r="BG305" i="2"/>
  <c r="BF305" i="2"/>
  <c r="T305" i="2"/>
  <c r="R305" i="2"/>
  <c r="P305" i="2"/>
  <c r="BI303" i="2"/>
  <c r="BH303" i="2"/>
  <c r="BG303" i="2"/>
  <c r="BF303" i="2"/>
  <c r="T303" i="2"/>
  <c r="R303" i="2"/>
  <c r="P303" i="2"/>
  <c r="BI300" i="2"/>
  <c r="BH300" i="2"/>
  <c r="BG300" i="2"/>
  <c r="BF300" i="2"/>
  <c r="T300" i="2"/>
  <c r="R300" i="2"/>
  <c r="P300" i="2"/>
  <c r="BI298" i="2"/>
  <c r="BH298" i="2"/>
  <c r="BG298" i="2"/>
  <c r="BF298" i="2"/>
  <c r="T298" i="2"/>
  <c r="R298" i="2"/>
  <c r="P298" i="2"/>
  <c r="BI296" i="2"/>
  <c r="BH296" i="2"/>
  <c r="BG296" i="2"/>
  <c r="BF296" i="2"/>
  <c r="T296" i="2"/>
  <c r="R296" i="2"/>
  <c r="P296" i="2"/>
  <c r="BI294" i="2"/>
  <c r="BH294" i="2"/>
  <c r="BG294" i="2"/>
  <c r="BF294" i="2"/>
  <c r="T294" i="2"/>
  <c r="R294" i="2"/>
  <c r="P294" i="2"/>
  <c r="BI293" i="2"/>
  <c r="BH293" i="2"/>
  <c r="BG293" i="2"/>
  <c r="BF293" i="2"/>
  <c r="T293" i="2"/>
  <c r="R293" i="2"/>
  <c r="P293" i="2"/>
  <c r="BI291" i="2"/>
  <c r="BH291" i="2"/>
  <c r="BG291" i="2"/>
  <c r="BF291" i="2"/>
  <c r="T291" i="2"/>
  <c r="R291" i="2"/>
  <c r="P291" i="2"/>
  <c r="BI289" i="2"/>
  <c r="BH289" i="2"/>
  <c r="BG289" i="2"/>
  <c r="BF289" i="2"/>
  <c r="T289" i="2"/>
  <c r="R289" i="2"/>
  <c r="P289" i="2"/>
  <c r="BI287" i="2"/>
  <c r="BH287" i="2"/>
  <c r="BG287" i="2"/>
  <c r="BF287" i="2"/>
  <c r="T287" i="2"/>
  <c r="R287" i="2"/>
  <c r="P287" i="2"/>
  <c r="BI285" i="2"/>
  <c r="BH285" i="2"/>
  <c r="BG285" i="2"/>
  <c r="BF285" i="2"/>
  <c r="T285" i="2"/>
  <c r="R285" i="2"/>
  <c r="P285" i="2"/>
  <c r="BI283" i="2"/>
  <c r="BH283" i="2"/>
  <c r="BG283" i="2"/>
  <c r="BF283" i="2"/>
  <c r="T283" i="2"/>
  <c r="R283" i="2"/>
  <c r="P283" i="2"/>
  <c r="BI281" i="2"/>
  <c r="BH281" i="2"/>
  <c r="BG281" i="2"/>
  <c r="BF281" i="2"/>
  <c r="T281" i="2"/>
  <c r="R281" i="2"/>
  <c r="P281" i="2"/>
  <c r="BI280" i="2"/>
  <c r="BH280" i="2"/>
  <c r="BG280" i="2"/>
  <c r="BF280" i="2"/>
  <c r="T280" i="2"/>
  <c r="R280" i="2"/>
  <c r="P280" i="2"/>
  <c r="BI276" i="2"/>
  <c r="BH276" i="2"/>
  <c r="BG276" i="2"/>
  <c r="BF276" i="2"/>
  <c r="T276" i="2"/>
  <c r="R276" i="2"/>
  <c r="P276" i="2"/>
  <c r="BI272" i="2"/>
  <c r="BH272" i="2"/>
  <c r="BG272" i="2"/>
  <c r="BF272" i="2"/>
  <c r="T272" i="2"/>
  <c r="R272" i="2"/>
  <c r="P272" i="2"/>
  <c r="BI270" i="2"/>
  <c r="BH270" i="2"/>
  <c r="BG270" i="2"/>
  <c r="BF270" i="2"/>
  <c r="T270" i="2"/>
  <c r="R270" i="2"/>
  <c r="P270" i="2"/>
  <c r="BI268" i="2"/>
  <c r="BH268" i="2"/>
  <c r="BG268" i="2"/>
  <c r="BF268" i="2"/>
  <c r="T268" i="2"/>
  <c r="R268" i="2"/>
  <c r="P268" i="2"/>
  <c r="BI266" i="2"/>
  <c r="BH266" i="2"/>
  <c r="BG266" i="2"/>
  <c r="BF266" i="2"/>
  <c r="T266" i="2"/>
  <c r="R266" i="2"/>
  <c r="P266" i="2"/>
  <c r="BI264" i="2"/>
  <c r="BH264" i="2"/>
  <c r="BG264" i="2"/>
  <c r="BF264" i="2"/>
  <c r="T264" i="2"/>
  <c r="R264" i="2"/>
  <c r="P264" i="2"/>
  <c r="BI262" i="2"/>
  <c r="BH262" i="2"/>
  <c r="BG262" i="2"/>
  <c r="BF262" i="2"/>
  <c r="T262" i="2"/>
  <c r="R262" i="2"/>
  <c r="P262" i="2"/>
  <c r="BI260" i="2"/>
  <c r="BH260" i="2"/>
  <c r="BG260" i="2"/>
  <c r="BF260" i="2"/>
  <c r="T260" i="2"/>
  <c r="R260" i="2"/>
  <c r="P260" i="2"/>
  <c r="BI258" i="2"/>
  <c r="BH258" i="2"/>
  <c r="BG258" i="2"/>
  <c r="BF258" i="2"/>
  <c r="T258" i="2"/>
  <c r="R258" i="2"/>
  <c r="P258" i="2"/>
  <c r="BI256" i="2"/>
  <c r="BH256" i="2"/>
  <c r="BG256" i="2"/>
  <c r="BF256" i="2"/>
  <c r="T256" i="2"/>
  <c r="R256" i="2"/>
  <c r="P256" i="2"/>
  <c r="BI252" i="2"/>
  <c r="BH252" i="2"/>
  <c r="BG252" i="2"/>
  <c r="BF252" i="2"/>
  <c r="T252" i="2"/>
  <c r="R252" i="2"/>
  <c r="P252" i="2"/>
  <c r="BI250" i="2"/>
  <c r="BH250" i="2"/>
  <c r="BG250" i="2"/>
  <c r="BF250" i="2"/>
  <c r="T250" i="2"/>
  <c r="R250" i="2"/>
  <c r="P250" i="2"/>
  <c r="BI245" i="2"/>
  <c r="BH245" i="2"/>
  <c r="BG245" i="2"/>
  <c r="BF245" i="2"/>
  <c r="T245" i="2"/>
  <c r="R245" i="2"/>
  <c r="P245" i="2"/>
  <c r="BI243" i="2"/>
  <c r="BH243" i="2"/>
  <c r="BG243" i="2"/>
  <c r="BF243" i="2"/>
  <c r="T243" i="2"/>
  <c r="R243" i="2"/>
  <c r="P243" i="2"/>
  <c r="BI238" i="2"/>
  <c r="BH238" i="2"/>
  <c r="BG238" i="2"/>
  <c r="BF238" i="2"/>
  <c r="T238" i="2"/>
  <c r="R238" i="2"/>
  <c r="P238" i="2"/>
  <c r="BI236" i="2"/>
  <c r="BH236" i="2"/>
  <c r="BG236" i="2"/>
  <c r="BF236" i="2"/>
  <c r="T236" i="2"/>
  <c r="R236" i="2"/>
  <c r="P236" i="2"/>
  <c r="BI234" i="2"/>
  <c r="BH234" i="2"/>
  <c r="BG234" i="2"/>
  <c r="BF234" i="2"/>
  <c r="T234" i="2"/>
  <c r="R234" i="2"/>
  <c r="P234" i="2"/>
  <c r="BI230" i="2"/>
  <c r="BH230" i="2"/>
  <c r="BG230" i="2"/>
  <c r="BF230" i="2"/>
  <c r="T230" i="2"/>
  <c r="R230" i="2"/>
  <c r="P230" i="2"/>
  <c r="BI224" i="2"/>
  <c r="BH224" i="2"/>
  <c r="BG224" i="2"/>
  <c r="BF224" i="2"/>
  <c r="T224" i="2"/>
  <c r="R224" i="2"/>
  <c r="P224" i="2"/>
  <c r="BI218" i="2"/>
  <c r="BH218" i="2"/>
  <c r="BG218" i="2"/>
  <c r="BF218" i="2"/>
  <c r="T218" i="2"/>
  <c r="R218" i="2"/>
  <c r="P218" i="2"/>
  <c r="BI210" i="2"/>
  <c r="BH210" i="2"/>
  <c r="BG210" i="2"/>
  <c r="BF210" i="2"/>
  <c r="T210" i="2"/>
  <c r="R210" i="2"/>
  <c r="P210" i="2"/>
  <c r="BI208" i="2"/>
  <c r="BH208" i="2"/>
  <c r="BG208" i="2"/>
  <c r="BF208" i="2"/>
  <c r="T208" i="2"/>
  <c r="R208" i="2"/>
  <c r="P208" i="2"/>
  <c r="BI205" i="2"/>
  <c r="BH205" i="2"/>
  <c r="BG205" i="2"/>
  <c r="BF205" i="2"/>
  <c r="T205" i="2"/>
  <c r="T204" i="2" s="1"/>
  <c r="R205" i="2"/>
  <c r="R204" i="2" s="1"/>
  <c r="P205" i="2"/>
  <c r="P204" i="2"/>
  <c r="BI202" i="2"/>
  <c r="BH202" i="2"/>
  <c r="BG202" i="2"/>
  <c r="BF202" i="2"/>
  <c r="T202" i="2"/>
  <c r="R202" i="2"/>
  <c r="P202" i="2"/>
  <c r="BI200" i="2"/>
  <c r="BH200" i="2"/>
  <c r="BG200" i="2"/>
  <c r="BF200" i="2"/>
  <c r="T200" i="2"/>
  <c r="R200" i="2"/>
  <c r="P200" i="2"/>
  <c r="BI198" i="2"/>
  <c r="BH198" i="2"/>
  <c r="BG198" i="2"/>
  <c r="BF198" i="2"/>
  <c r="T198" i="2"/>
  <c r="R198" i="2"/>
  <c r="P198" i="2"/>
  <c r="BI196" i="2"/>
  <c r="BH196" i="2"/>
  <c r="BG196" i="2"/>
  <c r="BF196" i="2"/>
  <c r="T196" i="2"/>
  <c r="R196" i="2"/>
  <c r="P196" i="2"/>
  <c r="BI195" i="2"/>
  <c r="BH195" i="2"/>
  <c r="BG195" i="2"/>
  <c r="BF195" i="2"/>
  <c r="T195" i="2"/>
  <c r="R195" i="2"/>
  <c r="P195" i="2"/>
  <c r="BI194" i="2"/>
  <c r="BH194" i="2"/>
  <c r="BG194" i="2"/>
  <c r="BF194" i="2"/>
  <c r="T194" i="2"/>
  <c r="R194" i="2"/>
  <c r="P194" i="2"/>
  <c r="BI189" i="2"/>
  <c r="BH189" i="2"/>
  <c r="BG189" i="2"/>
  <c r="BF189" i="2"/>
  <c r="T189" i="2"/>
  <c r="T188" i="2"/>
  <c r="R189" i="2"/>
  <c r="R188" i="2"/>
  <c r="P189" i="2"/>
  <c r="P188" i="2" s="1"/>
  <c r="BI186" i="2"/>
  <c r="BH186" i="2"/>
  <c r="BG186" i="2"/>
  <c r="BF186" i="2"/>
  <c r="T186" i="2"/>
  <c r="R186" i="2"/>
  <c r="P186" i="2"/>
  <c r="BI185" i="2"/>
  <c r="BH185" i="2"/>
  <c r="BG185" i="2"/>
  <c r="BF185" i="2"/>
  <c r="T185" i="2"/>
  <c r="R185" i="2"/>
  <c r="P185" i="2"/>
  <c r="BI184" i="2"/>
  <c r="BH184" i="2"/>
  <c r="BG184" i="2"/>
  <c r="BF184" i="2"/>
  <c r="T184" i="2"/>
  <c r="R184" i="2"/>
  <c r="P184" i="2"/>
  <c r="BI181" i="2"/>
  <c r="BH181" i="2"/>
  <c r="BG181" i="2"/>
  <c r="BF181" i="2"/>
  <c r="T181" i="2"/>
  <c r="R181" i="2"/>
  <c r="P181" i="2"/>
  <c r="BI179" i="2"/>
  <c r="BH179" i="2"/>
  <c r="BG179" i="2"/>
  <c r="BF179" i="2"/>
  <c r="T179" i="2"/>
  <c r="R179" i="2"/>
  <c r="P179" i="2"/>
  <c r="BI178" i="2"/>
  <c r="BH178" i="2"/>
  <c r="BG178" i="2"/>
  <c r="BF178" i="2"/>
  <c r="T178" i="2"/>
  <c r="R178" i="2"/>
  <c r="P178" i="2"/>
  <c r="BI173" i="2"/>
  <c r="BH173" i="2"/>
  <c r="BG173" i="2"/>
  <c r="BF173" i="2"/>
  <c r="T173" i="2"/>
  <c r="R173" i="2"/>
  <c r="P173" i="2"/>
  <c r="BI169" i="2"/>
  <c r="BH169" i="2"/>
  <c r="BG169" i="2"/>
  <c r="BF169" i="2"/>
  <c r="T169" i="2"/>
  <c r="R169" i="2"/>
  <c r="P169" i="2"/>
  <c r="BI167" i="2"/>
  <c r="BH167" i="2"/>
  <c r="BG167" i="2"/>
  <c r="BF167" i="2"/>
  <c r="T167" i="2"/>
  <c r="R167" i="2"/>
  <c r="P167" i="2"/>
  <c r="BI165" i="2"/>
  <c r="BH165" i="2"/>
  <c r="BG165" i="2"/>
  <c r="BF165" i="2"/>
  <c r="T165" i="2"/>
  <c r="R165" i="2"/>
  <c r="P165" i="2"/>
  <c r="BI163" i="2"/>
  <c r="BH163" i="2"/>
  <c r="BG163" i="2"/>
  <c r="BF163" i="2"/>
  <c r="T163" i="2"/>
  <c r="R163" i="2"/>
  <c r="P163" i="2"/>
  <c r="BI161" i="2"/>
  <c r="BH161" i="2"/>
  <c r="BG161" i="2"/>
  <c r="BF161" i="2"/>
  <c r="T161" i="2"/>
  <c r="R161" i="2"/>
  <c r="P161" i="2"/>
  <c r="BI156" i="2"/>
  <c r="BH156" i="2"/>
  <c r="BG156" i="2"/>
  <c r="BF156" i="2"/>
  <c r="T156" i="2"/>
  <c r="R156" i="2"/>
  <c r="P156" i="2"/>
  <c r="BI154" i="2"/>
  <c r="BH154" i="2"/>
  <c r="BG154" i="2"/>
  <c r="BF154" i="2"/>
  <c r="T154" i="2"/>
  <c r="R154" i="2"/>
  <c r="P154" i="2"/>
  <c r="BI150" i="2"/>
  <c r="BH150" i="2"/>
  <c r="BG150" i="2"/>
  <c r="BF150" i="2"/>
  <c r="T150" i="2"/>
  <c r="R150" i="2"/>
  <c r="P150" i="2"/>
  <c r="BI146" i="2"/>
  <c r="BH146" i="2"/>
  <c r="BG146" i="2"/>
  <c r="BF146" i="2"/>
  <c r="T146" i="2"/>
  <c r="R146" i="2"/>
  <c r="P146" i="2"/>
  <c r="BI144" i="2"/>
  <c r="BH144" i="2"/>
  <c r="BG144" i="2"/>
  <c r="BF144" i="2"/>
  <c r="T144" i="2"/>
  <c r="R144" i="2"/>
  <c r="P144" i="2"/>
  <c r="F135" i="2"/>
  <c r="E133" i="2"/>
  <c r="F91" i="2"/>
  <c r="E89" i="2"/>
  <c r="J26" i="2"/>
  <c r="E26" i="2"/>
  <c r="J94" i="2"/>
  <c r="J25" i="2"/>
  <c r="J23" i="2"/>
  <c r="E23" i="2"/>
  <c r="J137" i="2" s="1"/>
  <c r="J22" i="2"/>
  <c r="J20" i="2"/>
  <c r="E20" i="2"/>
  <c r="F138" i="2"/>
  <c r="J19" i="2"/>
  <c r="J17" i="2"/>
  <c r="E17" i="2"/>
  <c r="F137" i="2" s="1"/>
  <c r="J16" i="2"/>
  <c r="J14" i="2"/>
  <c r="J91" i="2" s="1"/>
  <c r="E7" i="2"/>
  <c r="E85" i="2"/>
  <c r="L90" i="1"/>
  <c r="AM90" i="1"/>
  <c r="AM89" i="1"/>
  <c r="L89" i="1"/>
  <c r="AM87" i="1"/>
  <c r="L87" i="1"/>
  <c r="L85" i="1"/>
  <c r="L84" i="1"/>
  <c r="J347" i="2"/>
  <c r="BK309" i="2"/>
  <c r="J198" i="2"/>
  <c r="BK163" i="2"/>
  <c r="J179" i="2"/>
  <c r="J245" i="2"/>
  <c r="J294" i="2"/>
  <c r="BK202" i="2"/>
  <c r="J150" i="2"/>
  <c r="BK260" i="2"/>
  <c r="BK347" i="2"/>
  <c r="BK319" i="2"/>
  <c r="J264" i="2"/>
  <c r="J185" i="2"/>
  <c r="J144" i="2"/>
  <c r="J330" i="2"/>
  <c r="BK264" i="2"/>
  <c r="BK161" i="2"/>
  <c r="J287" i="2"/>
  <c r="J243" i="2"/>
  <c r="J178" i="2"/>
  <c r="J334" i="2"/>
  <c r="J293" i="2"/>
  <c r="BK185" i="2"/>
  <c r="BK293" i="2"/>
  <c r="J154" i="2"/>
  <c r="BK243" i="2"/>
  <c r="BK150" i="2"/>
  <c r="J250" i="2"/>
  <c r="J196" i="2"/>
  <c r="J276" i="2"/>
  <c r="BK167" i="2"/>
  <c r="BK327" i="2"/>
  <c r="J289" i="2"/>
  <c r="BK196" i="2"/>
  <c r="J163" i="2"/>
  <c r="J353" i="2"/>
  <c r="BK285" i="2"/>
  <c r="J205" i="2"/>
  <c r="BK314" i="2"/>
  <c r="J268" i="2"/>
  <c r="J181" i="2"/>
  <c r="J339" i="2"/>
  <c r="J305" i="2"/>
  <c r="J184" i="2"/>
  <c r="J266" i="2"/>
  <c r="J252" i="2"/>
  <c r="AS95" i="1"/>
  <c r="BK230" i="2"/>
  <c r="J165" i="2"/>
  <c r="J210" i="2"/>
  <c r="BK308" i="2"/>
  <c r="BK268" i="2"/>
  <c r="J186" i="2"/>
  <c r="J359" i="2"/>
  <c r="BK289" i="2"/>
  <c r="BK195" i="2"/>
  <c r="BK307" i="2"/>
  <c r="J258" i="2"/>
  <c r="J189" i="2"/>
  <c r="BK354" i="2"/>
  <c r="J307" i="2"/>
  <c r="BK189" i="2"/>
  <c r="J300" i="2"/>
  <c r="J230" i="2"/>
  <c r="BK218" i="2"/>
  <c r="BK291" i="2"/>
  <c r="J238" i="2"/>
  <c r="J272" i="2"/>
  <c r="BK200" i="2"/>
  <c r="BK339" i="2"/>
  <c r="BK305" i="2"/>
  <c r="BK250" i="2"/>
  <c r="BK179" i="2"/>
  <c r="BK334" i="2"/>
  <c r="BK262" i="2"/>
  <c r="J319" i="2"/>
  <c r="BK280" i="2"/>
  <c r="BK224" i="2"/>
  <c r="J146" i="2"/>
  <c r="BK359" i="2"/>
  <c r="J320" i="2"/>
  <c r="J283" i="2"/>
  <c r="BK181" i="2"/>
  <c r="BK258" i="2"/>
  <c r="BK300" i="2"/>
  <c r="BK184" i="2"/>
  <c r="J260" i="2"/>
  <c r="J200" i="2"/>
  <c r="BK296" i="2"/>
  <c r="J208" i="2"/>
  <c r="BK361" i="2"/>
  <c r="BK322" i="2"/>
  <c r="J303" i="2"/>
  <c r="J194" i="2"/>
  <c r="BK357" i="2"/>
  <c r="J328" i="2"/>
  <c r="BK194" i="2"/>
  <c r="J308" i="2"/>
  <c r="J256" i="2"/>
  <c r="J195" i="2"/>
  <c r="J361" i="2"/>
  <c r="BK328" i="2"/>
  <c r="BK281" i="2"/>
  <c r="J169" i="2"/>
  <c r="BK252" i="2"/>
  <c r="BK298" i="2"/>
  <c r="BK178" i="2"/>
  <c r="BK266" i="2"/>
  <c r="BK198" i="2"/>
  <c r="J291" i="2"/>
  <c r="J161" i="2"/>
  <c r="J309" i="2"/>
  <c r="J270" i="2"/>
  <c r="BK210" i="2"/>
  <c r="BK156" i="2"/>
  <c r="BK342" i="2"/>
  <c r="J218" i="2"/>
  <c r="BK144" i="2"/>
  <c r="BK294" i="2"/>
  <c r="J234" i="2"/>
  <c r="J173" i="2"/>
  <c r="J350" i="2"/>
  <c r="J327" i="2"/>
  <c r="BK256" i="2"/>
  <c r="J298" i="2"/>
  <c r="J236" i="2"/>
  <c r="J296" i="2"/>
  <c r="J167" i="2"/>
  <c r="BK245" i="2"/>
  <c r="BK303" i="2"/>
  <c r="J262" i="2"/>
  <c r="J342" i="2"/>
  <c r="BK320" i="2"/>
  <c r="J280" i="2"/>
  <c r="BK234" i="2"/>
  <c r="BK165" i="2"/>
  <c r="BK350" i="2"/>
  <c r="BK270" i="2"/>
  <c r="BK173" i="2"/>
  <c r="BK283" i="2"/>
  <c r="J202" i="2"/>
  <c r="BK154" i="2"/>
  <c r="J357" i="2"/>
  <c r="J314" i="2"/>
  <c r="BK272" i="2"/>
  <c r="BK276" i="2"/>
  <c r="J156" i="2"/>
  <c r="J224" i="2"/>
  <c r="BK287" i="2"/>
  <c r="BK208" i="2"/>
  <c r="BK146" i="2"/>
  <c r="BK238" i="2"/>
  <c r="BK353" i="2"/>
  <c r="BK330" i="2"/>
  <c r="J281" i="2"/>
  <c r="BK236" i="2"/>
  <c r="BK169" i="2"/>
  <c r="J354" i="2"/>
  <c r="J322" i="2"/>
  <c r="BK186" i="2"/>
  <c r="J285" i="2"/>
  <c r="BK205" i="2"/>
  <c r="P168" i="2" l="1"/>
  <c r="P207" i="2"/>
  <c r="P267" i="2"/>
  <c r="BK297" i="2"/>
  <c r="J297" i="2"/>
  <c r="J112" i="2"/>
  <c r="BK321" i="2"/>
  <c r="J321" i="2"/>
  <c r="J114" i="2" s="1"/>
  <c r="BK143" i="2"/>
  <c r="BK160" i="2"/>
  <c r="J160" i="2" s="1"/>
  <c r="J101" i="2" s="1"/>
  <c r="T193" i="2"/>
  <c r="T237" i="2"/>
  <c r="P257" i="2"/>
  <c r="P290" i="2"/>
  <c r="P321" i="2"/>
  <c r="R143" i="2"/>
  <c r="R160" i="2"/>
  <c r="BK207" i="2"/>
  <c r="BK257" i="2"/>
  <c r="J257" i="2"/>
  <c r="J109" i="2"/>
  <c r="BK290" i="2"/>
  <c r="J290" i="2"/>
  <c r="J111" i="2"/>
  <c r="R321" i="2"/>
  <c r="R168" i="2"/>
  <c r="P193" i="2"/>
  <c r="P237" i="2"/>
  <c r="T257" i="2"/>
  <c r="T290" i="2"/>
  <c r="T321" i="2"/>
  <c r="T143" i="2"/>
  <c r="T160" i="2"/>
  <c r="R237" i="2"/>
  <c r="R257" i="2"/>
  <c r="T297" i="2"/>
  <c r="T306" i="2"/>
  <c r="BK349" i="2"/>
  <c r="J349" i="2"/>
  <c r="J115" i="2"/>
  <c r="BK168" i="2"/>
  <c r="J168" i="2"/>
  <c r="J102" i="2"/>
  <c r="BK193" i="2"/>
  <c r="J193" i="2"/>
  <c r="J104" i="2" s="1"/>
  <c r="T207" i="2"/>
  <c r="BK267" i="2"/>
  <c r="J267" i="2" s="1"/>
  <c r="J110" i="2" s="1"/>
  <c r="R290" i="2"/>
  <c r="BK306" i="2"/>
  <c r="J306" i="2"/>
  <c r="J113" i="2" s="1"/>
  <c r="T349" i="2"/>
  <c r="T168" i="2"/>
  <c r="R193" i="2"/>
  <c r="BK237" i="2"/>
  <c r="J237" i="2"/>
  <c r="J108" i="2"/>
  <c r="T267" i="2"/>
  <c r="R297" i="2"/>
  <c r="P306" i="2"/>
  <c r="R349" i="2"/>
  <c r="P143" i="2"/>
  <c r="P160" i="2"/>
  <c r="P142" i="2" s="1"/>
  <c r="R207" i="2"/>
  <c r="R206" i="2"/>
  <c r="R267" i="2"/>
  <c r="P297" i="2"/>
  <c r="R306" i="2"/>
  <c r="P349" i="2"/>
  <c r="BK188" i="2"/>
  <c r="J188" i="2"/>
  <c r="J103" i="2"/>
  <c r="BK204" i="2"/>
  <c r="J204" i="2" s="1"/>
  <c r="J105" i="2" s="1"/>
  <c r="BK356" i="2"/>
  <c r="J356" i="2" s="1"/>
  <c r="J117" i="2" s="1"/>
  <c r="BK358" i="2"/>
  <c r="J358" i="2"/>
  <c r="J118" i="2"/>
  <c r="BK360" i="2"/>
  <c r="J360" i="2"/>
  <c r="J119" i="2"/>
  <c r="F93" i="2"/>
  <c r="J135" i="2"/>
  <c r="J138" i="2"/>
  <c r="BE167" i="2"/>
  <c r="BE179" i="2"/>
  <c r="BE236" i="2"/>
  <c r="BE291" i="2"/>
  <c r="BE293" i="2"/>
  <c r="BE314" i="2"/>
  <c r="F94" i="2"/>
  <c r="BE178" i="2"/>
  <c r="BE181" i="2"/>
  <c r="BE184" i="2"/>
  <c r="BE185" i="2"/>
  <c r="BE200" i="2"/>
  <c r="BE256" i="2"/>
  <c r="BE320" i="2"/>
  <c r="BE339" i="2"/>
  <c r="BE347" i="2"/>
  <c r="BE350" i="2"/>
  <c r="BE359" i="2"/>
  <c r="BE202" i="2"/>
  <c r="BE260" i="2"/>
  <c r="BE300" i="2"/>
  <c r="BE303" i="2"/>
  <c r="BE307" i="2"/>
  <c r="BE322" i="2"/>
  <c r="BE328" i="2"/>
  <c r="BE334" i="2"/>
  <c r="BE342" i="2"/>
  <c r="BE354" i="2"/>
  <c r="BE361" i="2"/>
  <c r="BE146" i="2"/>
  <c r="BE150" i="2"/>
  <c r="BE154" i="2"/>
  <c r="BE196" i="2"/>
  <c r="BE230" i="2"/>
  <c r="BE243" i="2"/>
  <c r="BE258" i="2"/>
  <c r="BE268" i="2"/>
  <c r="BE285" i="2"/>
  <c r="BE289" i="2"/>
  <c r="J93" i="2"/>
  <c r="BE156" i="2"/>
  <c r="BE161" i="2"/>
  <c r="BE169" i="2"/>
  <c r="BE189" i="2"/>
  <c r="BE194" i="2"/>
  <c r="BE195" i="2"/>
  <c r="BE224" i="2"/>
  <c r="BE252" i="2"/>
  <c r="BE272" i="2"/>
  <c r="BE280" i="2"/>
  <c r="BE281" i="2"/>
  <c r="BE296" i="2"/>
  <c r="BE298" i="2"/>
  <c r="E129" i="2"/>
  <c r="BE144" i="2"/>
  <c r="BE208" i="2"/>
  <c r="BE266" i="2"/>
  <c r="BE283" i="2"/>
  <c r="BE287" i="2"/>
  <c r="BE294" i="2"/>
  <c r="BE163" i="2"/>
  <c r="BE165" i="2"/>
  <c r="BE173" i="2"/>
  <c r="BE198" i="2"/>
  <c r="BE210" i="2"/>
  <c r="BE218" i="2"/>
  <c r="BE245" i="2"/>
  <c r="BE186" i="2"/>
  <c r="BE205" i="2"/>
  <c r="BE234" i="2"/>
  <c r="BE238" i="2"/>
  <c r="BE250" i="2"/>
  <c r="BE262" i="2"/>
  <c r="BE264" i="2"/>
  <c r="BE270" i="2"/>
  <c r="BE276" i="2"/>
  <c r="BE305" i="2"/>
  <c r="BE308" i="2"/>
  <c r="BE309" i="2"/>
  <c r="BE319" i="2"/>
  <c r="BE327" i="2"/>
  <c r="BE330" i="2"/>
  <c r="BE353" i="2"/>
  <c r="BE357" i="2"/>
  <c r="AS94" i="1"/>
  <c r="F39" i="2"/>
  <c r="BD96" i="1" s="1"/>
  <c r="BD95" i="1" s="1"/>
  <c r="BD94" i="1" s="1"/>
  <c r="W33" i="1" s="1"/>
  <c r="J36" i="2"/>
  <c r="AW96" i="1" s="1"/>
  <c r="F36" i="2"/>
  <c r="BA96" i="1" s="1"/>
  <c r="BA95" i="1" s="1"/>
  <c r="AW95" i="1" s="1"/>
  <c r="F37" i="2"/>
  <c r="BB96" i="1"/>
  <c r="BB95" i="1" s="1"/>
  <c r="BB94" i="1" s="1"/>
  <c r="W31" i="1" s="1"/>
  <c r="F38" i="2"/>
  <c r="BC96" i="1" s="1"/>
  <c r="BC95" i="1" s="1"/>
  <c r="AY95" i="1" s="1"/>
  <c r="BK142" i="2" l="1"/>
  <c r="J142" i="2"/>
  <c r="J99" i="2"/>
  <c r="T206" i="2"/>
  <c r="T142" i="2"/>
  <c r="T141" i="2"/>
  <c r="BK206" i="2"/>
  <c r="J206" i="2"/>
  <c r="J106" i="2" s="1"/>
  <c r="P206" i="2"/>
  <c r="P141" i="2"/>
  <c r="AU96" i="1"/>
  <c r="R142" i="2"/>
  <c r="R141" i="2"/>
  <c r="J143" i="2"/>
  <c r="J100" i="2"/>
  <c r="J207" i="2"/>
  <c r="J107" i="2"/>
  <c r="BK355" i="2"/>
  <c r="J355" i="2"/>
  <c r="J116" i="2"/>
  <c r="BC94" i="1"/>
  <c r="AY94" i="1"/>
  <c r="J35" i="2"/>
  <c r="AV96" i="1" s="1"/>
  <c r="AT96" i="1" s="1"/>
  <c r="AX95" i="1"/>
  <c r="F35" i="2"/>
  <c r="AZ96" i="1" s="1"/>
  <c r="AZ95" i="1" s="1"/>
  <c r="AZ94" i="1" s="1"/>
  <c r="W29" i="1" s="1"/>
  <c r="BA94" i="1"/>
  <c r="AW94" i="1"/>
  <c r="AK30" i="1"/>
  <c r="AX94" i="1"/>
  <c r="AU95" i="1"/>
  <c r="AU94" i="1"/>
  <c r="BK141" i="2" l="1"/>
  <c r="J141" i="2"/>
  <c r="J98" i="2"/>
  <c r="W32" i="1"/>
  <c r="AV94" i="1"/>
  <c r="AK29" i="1"/>
  <c r="AV95" i="1"/>
  <c r="AT95" i="1"/>
  <c r="W30" i="1"/>
  <c r="J32" i="2" l="1"/>
  <c r="AG96" i="1" s="1"/>
  <c r="AG95" i="1" s="1"/>
  <c r="AG94" i="1" s="1"/>
  <c r="AK26" i="1" s="1"/>
  <c r="AK35" i="1" s="1"/>
  <c r="AT94" i="1"/>
  <c r="AN95" i="1" l="1"/>
  <c r="J41" i="2"/>
  <c r="AN94" i="1"/>
  <c r="AN96" i="1"/>
</calcChain>
</file>

<file path=xl/sharedStrings.xml><?xml version="1.0" encoding="utf-8"?>
<sst xmlns="http://schemas.openxmlformats.org/spreadsheetml/2006/main" count="2621" uniqueCount="573">
  <si>
    <t>Export Komplet</t>
  </si>
  <si>
    <t/>
  </si>
  <si>
    <t>2.0</t>
  </si>
  <si>
    <t>ZAMOK</t>
  </si>
  <si>
    <t>False</t>
  </si>
  <si>
    <t>{64961760-85f4-47e1-a059-9efbafe07a88}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</si>
  <si>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</si>
  <si>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</si>
  <si>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</si>
  <si>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</si>
  <si>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</si>
  <si>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</si>
  <si>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</si>
  <si>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</si>
  <si>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2025_12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</si>
  <si>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</si>
  <si>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</si>
  <si>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ZŠ Ústecká č.p. 598 - Česká Třebová</t>
  </si>
  <si>
    <t>KSO:</t>
  </si>
  <si>
    <t>CC-CZ:</t>
  </si>
  <si>
    <t>Místo:</t>
  </si>
  <si>
    <t xml:space="preserve"> </t>
  </si>
  <si>
    <t>Datum:</t>
  </si>
  <si>
    <t>30. 3. 2025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</si>
  <si>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</si>
  <si>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</si>
  <si>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</si>
  <si>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</si>
  <si>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</si>
  <si>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</si>
  <si>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</si>
  <si>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</si>
  <si>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</si>
  <si>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</si>
  <si>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</si>
  <si>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</si>
  <si>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</si>
  <si>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</si>
  <si>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</si>
  <si>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</si>
  <si>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</si>
  <si>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</si>
  <si>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</si>
  <si>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</si>
  <si>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</si>
  <si>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</si>
  <si>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</si>
  <si>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</si>
  <si>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</si>
  <si>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</si>
  <si>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</si>
  <si>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</si>
  <si>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</si>
  <si>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</si>
  <si>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</si>
  <si>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</si>
  <si>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</si>
  <si>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</si>
  <si>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</si>
  <si>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</si>
  <si>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</si>
  <si>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</si>
  <si>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</si>
  <si>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</si>
  <si>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</si>
  <si>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</si>
  <si>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</si>
  <si>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</si>
  <si>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</si>
  <si>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</si>
  <si>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</si>
  <si>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</si>
  <si>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</si>
  <si>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</si>
  <si>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</si>
  <si>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</si>
  <si>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</si>
  <si>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01</t>
  </si>
  <si>
    <t>Stavební úpravy fasády</t>
  </si>
  <si>
    <t>STA</t>
  </si>
  <si>
    <t>1</t>
  </si>
  <si>
    <t>{210032fe-d4fc-411d-b79e-1f30147295c3}</t>
  </si>
  <si>
    <t>2</t>
  </si>
  <si>
    <t>/</t>
  </si>
  <si>
    <t>Soupis</t>
  </si>
  <si>
    <t>{5a681ecf-0e39-405c-9f8a-991ebf87cd69}</t>
  </si>
  <si>
    <t>KRYCÍ LIST SOUPISU PRACÍ</t>
  </si>
  <si>
    <t>Objekt:</t>
  </si>
  <si>
    <t>01 - Stavební úpravy fasády</t>
  </si>
  <si>
    <t>Soupis:</t>
  </si>
  <si>
    <t>01 - 01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</si>
  <si>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</si>
  <si>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</si>
  <si>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</si>
  <si>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</si>
  <si>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</si>
  <si>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</si>
  <si>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61 - Úprava povrchů vnitřních</t>
  </si>
  <si>
    <t xml:space="preserve">    9 - Ostatní konstrukce a práce, bourání</t>
  </si>
  <si>
    <t xml:space="preserve">    94 - Lešení a stavební výtahy</t>
  </si>
  <si>
    <t xml:space="preserve">    98 - Demolice a sanace</t>
  </si>
  <si>
    <t xml:space="preserve">    997 - Přesun sutě</t>
  </si>
  <si>
    <t xml:space="preserve">    998 - Přesun hmot</t>
  </si>
  <si>
    <t>PSV - Práce a dodávky PSV</t>
  </si>
  <si>
    <t xml:space="preserve">    713 - Izolace tepelné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</si>
  <si>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</si>
  <si>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</si>
  <si>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</si>
  <si>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</si>
  <si>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</si>
  <si>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783 - Dokončovací práce - nátěry</t>
  </si>
  <si>
    <t xml:space="preserve">    784 - Dokončovací práce - malby a tapety</t>
  </si>
  <si>
    <t xml:space="preserve">    787 - Dokončovací práce - zasklívání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</si>
  <si>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</si>
  <si>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</si>
  <si>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</si>
  <si>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</si>
  <si>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</si>
  <si>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</si>
  <si>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</si>
  <si>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</si>
  <si>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</si>
  <si>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</si>
  <si>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</si>
  <si>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</si>
  <si>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</si>
  <si>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</si>
  <si>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</si>
  <si>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</si>
  <si>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</si>
  <si>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</si>
  <si>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</si>
  <si>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</si>
  <si>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61</t>
  </si>
  <si>
    <t>Úprava povrchů vnitřních</t>
  </si>
  <si>
    <t>K</t>
  </si>
  <si>
    <t>612325111</t>
  </si>
  <si>
    <t>Vápenocementová hladká omítka rýh ve stěnách š do 150 mm</t>
  </si>
  <si>
    <t>m2</t>
  </si>
  <si>
    <t>4</t>
  </si>
  <si>
    <t>2008265514</t>
  </si>
  <si>
    <t>VV</t>
  </si>
  <si>
    <t>"vyrovnání po odsekaných keram. soklech" (2*(3,5-1,8+2*0,25)+2*(2*(3,5-1,8)))*0,1</t>
  </si>
  <si>
    <t>612325302</t>
  </si>
  <si>
    <t>Vápenocementová štuková omítka ostění nebo nadpraží</t>
  </si>
  <si>
    <t>-1088151100</t>
  </si>
  <si>
    <t>"kolem vchodových dveří" 2*(2*(2,1*0,35))</t>
  </si>
  <si>
    <t>"kolem oken" 2*((2*3,6+2*5,05)*0,25)</t>
  </si>
  <si>
    <t>Součet</t>
  </si>
  <si>
    <t>3</t>
  </si>
  <si>
    <t>619995001</t>
  </si>
  <si>
    <t>Začištění omítek kolem oken, dveří, podlah nebo obkladů</t>
  </si>
  <si>
    <t>m</t>
  </si>
  <si>
    <t>-1136319778</t>
  </si>
  <si>
    <t>"ostění dveří - vnitřní i venkovní" 2*(2*(2*2,1))</t>
  </si>
  <si>
    <t>"soklíky na stávajícím zdivu" 2*(3,5-1,8+2*0,25)+2*(2*(3,5-1,8))</t>
  </si>
  <si>
    <t>629991012</t>
  </si>
  <si>
    <t>Zakrytí výplní otvorů fólií přilepenou na začišťovací lišty</t>
  </si>
  <si>
    <t>-1078074015</t>
  </si>
  <si>
    <t>2*(4*(0,85*1,85)+1*(1,8*2,1))</t>
  </si>
  <si>
    <t>5</t>
  </si>
  <si>
    <t>X.0061.05</t>
  </si>
  <si>
    <t>Začištění styku ostění s výplněmi otvorů šířky do 5 mm silikonovým tmelem</t>
  </si>
  <si>
    <t>2139930309</t>
  </si>
  <si>
    <t>"ostění a nadpraží oken - vnitřní" 2*(4*(0,85+2*1,85))</t>
  </si>
  <si>
    <t>9</t>
  </si>
  <si>
    <t>Ostatní konstrukce a práce, bourání</t>
  </si>
  <si>
    <t>6</t>
  </si>
  <si>
    <t>965081611</t>
  </si>
  <si>
    <t>Odsekání soklíků rovných</t>
  </si>
  <si>
    <t>721591513</t>
  </si>
  <si>
    <t>2*(3,5-1,8+2*0,25)+2*(2*(3,5-1,8))</t>
  </si>
  <si>
    <t>7</t>
  </si>
  <si>
    <t>X.09501.02</t>
  </si>
  <si>
    <t>Úprava podlahy (řez, odsekání) pro práh nových vchodových dveří, oboustranné zapravení po montáži</t>
  </si>
  <si>
    <t>-842356532</t>
  </si>
  <si>
    <t>"ostění vchodových dveří - fasáda" 2*1,8</t>
  </si>
  <si>
    <t>8</t>
  </si>
  <si>
    <t>X.09501.03</t>
  </si>
  <si>
    <t>Zaříznutí fasády a zarovnání pro osazení nových vchodových dveří</t>
  </si>
  <si>
    <t>2058928985</t>
  </si>
  <si>
    <t>"ostění vchodových dveří - fasáda" 2*(2*2,1)</t>
  </si>
  <si>
    <t>X.09501.05</t>
  </si>
  <si>
    <t>Průběžný úklid vnitřních prostor při provádění prací</t>
  </si>
  <si>
    <t>hod</t>
  </si>
  <si>
    <t>-930622529</t>
  </si>
  <si>
    <t>94</t>
  </si>
  <si>
    <t>Lešení a stavební výtahy</t>
  </si>
  <si>
    <t>10</t>
  </si>
  <si>
    <t>941111132</t>
  </si>
  <si>
    <t>Montáž lešení řadového trubkového lehkého s podlahami zatížení do 200 kg/m2 š od 1,2 do 1,5 m v přes 10 do 25 m</t>
  </si>
  <si>
    <t>-544551913</t>
  </si>
  <si>
    <t>"venkovní" 2*(1,8*11,5)</t>
  </si>
  <si>
    <t>"vnitřní - na podestách schodiště" 2*(1,8*1,0+1,8*2,0+1,8*3,5)</t>
  </si>
  <si>
    <t>11</t>
  </si>
  <si>
    <t>941111232</t>
  </si>
  <si>
    <t>Příplatek k lešení řadovému trubkovému lehkému s podlahami do 200 kg/m2 š od 1,2 do 1,5 m v přes 10 do 25 m za každý den použití</t>
  </si>
  <si>
    <t>76240982</t>
  </si>
  <si>
    <t>64,8*30 'Přepočtené koeficientem množství</t>
  </si>
  <si>
    <t>941111832</t>
  </si>
  <si>
    <t>Demontáž lešení řadového trubkového lehkého s podlahami zatížení do 200 kg/m2 š od 1,2 do 1,5 m v přes 10 do 25 m</t>
  </si>
  <si>
    <t>1948330208</t>
  </si>
  <si>
    <t>13</t>
  </si>
  <si>
    <t>944611111</t>
  </si>
  <si>
    <t>Montáž ochranné plachty z textilie z umělých vláken</t>
  </si>
  <si>
    <t>-765671526</t>
  </si>
  <si>
    <t>"venkovní" 2*(4,8*13,0)</t>
  </si>
  <si>
    <t>14</t>
  </si>
  <si>
    <t>944611211</t>
  </si>
  <si>
    <t>Příplatek k ochranné plachtě za každý den použití</t>
  </si>
  <si>
    <t>1368854021</t>
  </si>
  <si>
    <t>124,8*30 'Přepočtené koeficientem množství</t>
  </si>
  <si>
    <t>15</t>
  </si>
  <si>
    <t>944611811</t>
  </si>
  <si>
    <t>Demontáž ochranné plachty z textilie z umělých vláken</t>
  </si>
  <si>
    <t>808843244</t>
  </si>
  <si>
    <t>16</t>
  </si>
  <si>
    <t>993111111</t>
  </si>
  <si>
    <t>Dovoz a odvoz lešení řadového do 10 km včetně naložení a složení</t>
  </si>
  <si>
    <t>1419458422</t>
  </si>
  <si>
    <t>17</t>
  </si>
  <si>
    <t>993111119</t>
  </si>
  <si>
    <t>Příplatek k ceně dovozu a odvozu lešení řadového ZKD 10 km přes 10 km</t>
  </si>
  <si>
    <t>-1628416891</t>
  </si>
  <si>
    <t>64,8*5 'Přepočtené koeficientem množství</t>
  </si>
  <si>
    <t>98</t>
  </si>
  <si>
    <t>Demolice a sanace</t>
  </si>
  <si>
    <t>18</t>
  </si>
  <si>
    <t>X.09801.EN01</t>
  </si>
  <si>
    <t>Enkapsulace povrchu azbestových desek - nástřik nízkotlakým stříkacím zařízením (bližší popis - viz. detaily obvod. pláště)</t>
  </si>
  <si>
    <t>292897424</t>
  </si>
  <si>
    <t>2*(1,8*(12,75-2*1,85-1*2,1))</t>
  </si>
  <si>
    <t>2*(1,8*(2,48-2,1)+1,8*(3,6-1,85)+1,8*(5,05-1,85))</t>
  </si>
  <si>
    <t>997</t>
  </si>
  <si>
    <t>Přesun sutě</t>
  </si>
  <si>
    <t>19</t>
  </si>
  <si>
    <t>997013153</t>
  </si>
  <si>
    <t>Vnitrostaveništní doprava suti a vybouraných hmot pro budovy v přes 9 do 12 m s omezením mechanizace</t>
  </si>
  <si>
    <t>t</t>
  </si>
  <si>
    <t>819963834</t>
  </si>
  <si>
    <t>20</t>
  </si>
  <si>
    <t>997013501</t>
  </si>
  <si>
    <t>Odvoz suti a vybouraných hmot na skládku nebo meziskládku se složením, na vzdálenost do 1 km</t>
  </si>
  <si>
    <t>537059360</t>
  </si>
  <si>
    <t>997013509</t>
  </si>
  <si>
    <t>Příplatek k odvozu suti a vybouraných hmot na skládku ZKD 1 km přes 1 km</t>
  </si>
  <si>
    <t>-1627541913</t>
  </si>
  <si>
    <t>1,692*5 'Přepočtené koeficientem množství</t>
  </si>
  <si>
    <t>22</t>
  </si>
  <si>
    <t>997013631</t>
  </si>
  <si>
    <t>Poplatek za uložení na skládce (skládkovné) stavebního odpadu směsného kód odpadu 17 09 04</t>
  </si>
  <si>
    <t>-646374447</t>
  </si>
  <si>
    <t>"dle demont. hmotností položek" 0,251</t>
  </si>
  <si>
    <t>23</t>
  </si>
  <si>
    <t>997013804</t>
  </si>
  <si>
    <t>Poplatek za uložení na skládce (skládkovné) stavebního odpadu ze skla kód odpadu 17 02 02</t>
  </si>
  <si>
    <t>-1861213763</t>
  </si>
  <si>
    <t>"dle demont. hmotností položek" 0,806+0,258</t>
  </si>
  <si>
    <t>24</t>
  </si>
  <si>
    <t>997013814</t>
  </si>
  <si>
    <t>Poplatek za uložení na skládce (skládkovné) stavebního odpadu izolací kód odpadu 17 06 04</t>
  </si>
  <si>
    <t>1887471590</t>
  </si>
  <si>
    <t>"dle demont. hmotností položek" 0,375</t>
  </si>
  <si>
    <t>998</t>
  </si>
  <si>
    <t>Přesun hmot</t>
  </si>
  <si>
    <t>25</t>
  </si>
  <si>
    <t>998011009</t>
  </si>
  <si>
    <t>Přesun hmot pro budovy zděné s omezením mechanizace pro budovy v přes 6 do 12 m</t>
  </si>
  <si>
    <t>-603996779</t>
  </si>
  <si>
    <t>PSV</t>
  </si>
  <si>
    <t>Práce a dodávky PSV</t>
  </si>
  <si>
    <t>713</t>
  </si>
  <si>
    <t>Izolace tepelné</t>
  </si>
  <si>
    <t>26</t>
  </si>
  <si>
    <t>713130811</t>
  </si>
  <si>
    <t>Odstranění tepelné izolace stěn volně kladené z vláknitých materiálů tl do 100 mm</t>
  </si>
  <si>
    <t>1013145745</t>
  </si>
  <si>
    <t>2*(1,8*12,75-2*(1,8*1,85)-1*(1,8*2,1))</t>
  </si>
  <si>
    <t>27</t>
  </si>
  <si>
    <t>713131121</t>
  </si>
  <si>
    <t>Montáž izolace tepelné stěn přichycením dráty rohoží, pásů, dílců, desek</t>
  </si>
  <si>
    <t>567251514</t>
  </si>
  <si>
    <t>venkovní strana - tl. 80 mm</t>
  </si>
  <si>
    <t>2*(1,8*12,75-2*(1,8*1,85)-1*(1,8*2,1))+6*(1,85*(0,1*0,1))</t>
  </si>
  <si>
    <t>vnitřní strana - tl. 40 mm</t>
  </si>
  <si>
    <t>(2*2)*(3*(1,85*0,1))</t>
  </si>
  <si>
    <t>28</t>
  </si>
  <si>
    <t>M</t>
  </si>
  <si>
    <t>63148100</t>
  </si>
  <si>
    <t>deska tepelně izolační minerální univerzální λ=0,038-0,039 tl 40mm</t>
  </si>
  <si>
    <t>32</t>
  </si>
  <si>
    <t>-1363045938</t>
  </si>
  <si>
    <t>21,408*1,05 'Přepočtené koeficientem množství</t>
  </si>
  <si>
    <t>29</t>
  </si>
  <si>
    <t>63148103</t>
  </si>
  <si>
    <t>deska tepelně izolační minerální univerzální λ=0,038-0,039 tl 80mm</t>
  </si>
  <si>
    <t>1495913249</t>
  </si>
  <si>
    <t>50,262*1,05 'Přepočtené koeficientem množství</t>
  </si>
  <si>
    <t>30</t>
  </si>
  <si>
    <t>713191233</t>
  </si>
  <si>
    <t>Montáž izolace tepelné stěn a sloupů překrytí fólií s přelepeným spojem</t>
  </si>
  <si>
    <t>260965436</t>
  </si>
  <si>
    <t>"mezi TI a trap. plech fasády" 2*(1,8*12,75-2*(1,8*1,85)-1*(1,8*2,1))</t>
  </si>
  <si>
    <t>"kolem oken a mezi okny" (2*2)*((2*0,2+1*0,3)*1,85)</t>
  </si>
  <si>
    <t>31</t>
  </si>
  <si>
    <t>28329038</t>
  </si>
  <si>
    <t>fólie PES difuzně propustná fasádní (spára max 20 mm, max. 20% plochy), 210 g/m2</t>
  </si>
  <si>
    <t>-858062064</t>
  </si>
  <si>
    <t>30,2*1,221 'Přepočtené koeficientem množství</t>
  </si>
  <si>
    <t>998713212</t>
  </si>
  <si>
    <t>Přesun hmot procentní pro izolace tepelné s omezením mechanizace v objektech v přes 6 do 12 m</t>
  </si>
  <si>
    <t>%</t>
  </si>
  <si>
    <t>1670484672</t>
  </si>
  <si>
    <t>763</t>
  </si>
  <si>
    <t>Konstrukce suché výstavby</t>
  </si>
  <si>
    <t>33</t>
  </si>
  <si>
    <t>763111741</t>
  </si>
  <si>
    <t>Montáž parotěsné zábrany do SDK příčky</t>
  </si>
  <si>
    <t>-1879331359</t>
  </si>
  <si>
    <t>SDK předstěny na podestách</t>
  </si>
  <si>
    <t>2*(4*(0,1*1,85)+2*(0,15*1,85))</t>
  </si>
  <si>
    <t>34</t>
  </si>
  <si>
    <t>28329274</t>
  </si>
  <si>
    <t>fólie PE vyztužená pro parotěsnou vrstvu (reakce na oheň - třída E) 110g/m2</t>
  </si>
  <si>
    <t>-141813580</t>
  </si>
  <si>
    <t>21,778*1,1235 'Přepočtené koeficientem množství</t>
  </si>
  <si>
    <t>35</t>
  </si>
  <si>
    <t>763121411</t>
  </si>
  <si>
    <t>SDK stěna předsazená tl 62,5 mm profil CW+UW 50 deska 1xA 12,5 bez izolace EI 15</t>
  </si>
  <si>
    <t>1496674264</t>
  </si>
  <si>
    <t>"čelní pohled" 2*(1,8*(2,48-2,1)+1,8*(3,6-1,85)+1,8*(5,05-1,85))</t>
  </si>
  <si>
    <t>"parapety a nadpraží" 2*(2*(1,8*0,1)+3*(1,8*0,1))</t>
  </si>
  <si>
    <t>36</t>
  </si>
  <si>
    <t>763164511</t>
  </si>
  <si>
    <t>SDK obklad kcí tvaru L š do 0,4 m desky 1xA 12,5</t>
  </si>
  <si>
    <t>-1125818475</t>
  </si>
  <si>
    <t>"ostění oken vnitřní" 2*(4*1,85)</t>
  </si>
  <si>
    <t>37</t>
  </si>
  <si>
    <t>763164611</t>
  </si>
  <si>
    <t>SDK obklad kcí tvaru U š do 0,6 m desky 1xA 12,5</t>
  </si>
  <si>
    <t>-1298656935</t>
  </si>
  <si>
    <t>"mezi okny - vnitřní obklad" 2*(2*1,85)</t>
  </si>
  <si>
    <t>"obložení vodorovného ocelového prvku" 2*3,5</t>
  </si>
  <si>
    <t>38</t>
  </si>
  <si>
    <t>998763311</t>
  </si>
  <si>
    <t>Přesun hmot procentní pro dřevostavby ruční v objektech v přes 6 do 12 m</t>
  </si>
  <si>
    <t>683425529</t>
  </si>
  <si>
    <t>764</t>
  </si>
  <si>
    <t>Konstrukce klempířské</t>
  </si>
  <si>
    <t>39</t>
  </si>
  <si>
    <t>764214606</t>
  </si>
  <si>
    <t>Oplechování horních ploch a atik bez rohů z Pz s povrch úpravou mechanicky kotvené rš 500 mm</t>
  </si>
  <si>
    <t>-13776525</t>
  </si>
  <si>
    <t>2*2,2</t>
  </si>
  <si>
    <t>40</t>
  </si>
  <si>
    <t>764216602</t>
  </si>
  <si>
    <t>Oplechování rovných parapetů mechanicky kotvené z Pz s povrchovou úpravou rš 200 mm</t>
  </si>
  <si>
    <t>-888013421</t>
  </si>
  <si>
    <t>2*(2*1,8)</t>
  </si>
  <si>
    <t>41</t>
  </si>
  <si>
    <t>X.76401.K25</t>
  </si>
  <si>
    <t>Atyp. klemp. prvek - oplechování sloupku u ostění oken z Pz s povrchovou úpravou rš 250 mm - kompletní D+M vč. kotevního materiálu</t>
  </si>
  <si>
    <t>-1905541996</t>
  </si>
  <si>
    <t>2*(2*(2*1,85))</t>
  </si>
  <si>
    <t>42</t>
  </si>
  <si>
    <t>X.76401.K35</t>
  </si>
  <si>
    <t>Atyp. klemp. prvek - oplechování sloupku mezi okny z Pz s povrchovou úpravou rš 350 mm - kompletní D+M vč. kotevního materiálu</t>
  </si>
  <si>
    <t>-41093816</t>
  </si>
  <si>
    <t>2*(2*1,85)</t>
  </si>
  <si>
    <t>43</t>
  </si>
  <si>
    <t>998764212</t>
  </si>
  <si>
    <t>Přesun hmot procentní pro konstrukce klempířské s omezením mechanizace v objektech v přes 6 do 12 m</t>
  </si>
  <si>
    <t>771240558</t>
  </si>
  <si>
    <t>766</t>
  </si>
  <si>
    <t>Konstrukce truhlářské</t>
  </si>
  <si>
    <t>44</t>
  </si>
  <si>
    <t>766622136</t>
  </si>
  <si>
    <t>Montáž plastových oken plochy přes 1 m2 otevíravých v do 2,5 m s rámem do celostěnových panelů</t>
  </si>
  <si>
    <t>1564808528</t>
  </si>
  <si>
    <t>2*(4*(0,85*1,85))</t>
  </si>
  <si>
    <t>45</t>
  </si>
  <si>
    <t>XSP.76601.O01</t>
  </si>
  <si>
    <t>okno plastové otevíravé/sklopné dvojsklo, rozměr 850 x 1850</t>
  </si>
  <si>
    <t>1398806562</t>
  </si>
  <si>
    <t>2*4</t>
  </si>
  <si>
    <t>46</t>
  </si>
  <si>
    <t>766629214</t>
  </si>
  <si>
    <t>Příplatek k montáži oken za izolaci pro rovné ostění připojovací spára do 15 mm - páska</t>
  </si>
  <si>
    <t>1558508507</t>
  </si>
  <si>
    <t>2*(4*(2*0,85+2*1,85))</t>
  </si>
  <si>
    <t>2*(1,8+2*2,1)</t>
  </si>
  <si>
    <t>47</t>
  </si>
  <si>
    <t>76662.KP</t>
  </si>
  <si>
    <t>Příplatek k montáži oken pro rovné ostění - komprimační páska, kompletní D+M</t>
  </si>
  <si>
    <t>628459962</t>
  </si>
  <si>
    <t>48</t>
  </si>
  <si>
    <t>766660451</t>
  </si>
  <si>
    <t>Montáž vchodových dveří včetně rámu dvoukřídlových bez nadsvětlíku do zdiva</t>
  </si>
  <si>
    <t>kus</t>
  </si>
  <si>
    <t>-1924926989</t>
  </si>
  <si>
    <t>49</t>
  </si>
  <si>
    <t>XSP.76601.D01</t>
  </si>
  <si>
    <t>dveře vchodové dvoukřídlé plastové bílé prosklené se samozavíračem a panik. kováním, rozměr 1,8 x 2,1 m, bližší specifikace viz. popis v PD</t>
  </si>
  <si>
    <t>-2029348097</t>
  </si>
  <si>
    <t>2*1</t>
  </si>
  <si>
    <t>50</t>
  </si>
  <si>
    <t>766694116</t>
  </si>
  <si>
    <t>Montáž parapetních desek dřevěných nebo plastových š do 30 cm</t>
  </si>
  <si>
    <t>-1984177516</t>
  </si>
  <si>
    <t>51</t>
  </si>
  <si>
    <t>61140077</t>
  </si>
  <si>
    <t>parapet plastový vnitřní š 150mm</t>
  </si>
  <si>
    <t>1665745021</t>
  </si>
  <si>
    <t>7,2*1,1 'Přepočtené koeficientem množství</t>
  </si>
  <si>
    <t>52</t>
  </si>
  <si>
    <t>61144019</t>
  </si>
  <si>
    <t>koncovka k parapetu plastovému vnitřnímu 1 pár</t>
  </si>
  <si>
    <t>sada</t>
  </si>
  <si>
    <t>251726264</t>
  </si>
  <si>
    <t>2*2</t>
  </si>
  <si>
    <t>53</t>
  </si>
  <si>
    <t>998766212</t>
  </si>
  <si>
    <t>Přesun hmot procentní pro kce truhlářské s omezením mechanizace v objektech v přes 6 do 12 m</t>
  </si>
  <si>
    <t>-990687444</t>
  </si>
  <si>
    <t>767</t>
  </si>
  <si>
    <t>Konstrukce zámečnické</t>
  </si>
  <si>
    <t>54</t>
  </si>
  <si>
    <t>767620833</t>
  </si>
  <si>
    <t>Demontáž oken kovových s izolačními dvojskly plochy přes 1,5 do 2,5 m2</t>
  </si>
  <si>
    <t>-646090391</t>
  </si>
  <si>
    <t>"okna, vchod. dveře" 2*(4*(0,85*1,85)+1*(1,8*2,1))</t>
  </si>
  <si>
    <t>55</t>
  </si>
  <si>
    <t>X.76701.Z01</t>
  </si>
  <si>
    <t>Kontrola ocelové kce, oprava dle skutečné potřeby</t>
  </si>
  <si>
    <t>kpl</t>
  </si>
  <si>
    <t>110953285</t>
  </si>
  <si>
    <t>56</t>
  </si>
  <si>
    <t>X.76701.Z05</t>
  </si>
  <si>
    <t>Provětrávaná fasáda z trap. plechu, nosný rošt, spojovací materiál, lemovací prvky, lišty... kompletní D+M</t>
  </si>
  <si>
    <t>-313921189</t>
  </si>
  <si>
    <t>57</t>
  </si>
  <si>
    <t>998767212</t>
  </si>
  <si>
    <t>Přesun hmot procentní pro zámečnické konstrukce s omezením mechanizace v objektech v přes 6 do 12 m</t>
  </si>
  <si>
    <t>-108341280</t>
  </si>
  <si>
    <t>771</t>
  </si>
  <si>
    <t>Podlahy z dlaždic</t>
  </si>
  <si>
    <t>58</t>
  </si>
  <si>
    <t>771474112</t>
  </si>
  <si>
    <t>Montáž soklů z dlaždic keramických lepených flexibilním lepidlem rovných, výšky přes 65 do 90 mm</t>
  </si>
  <si>
    <t>1365183639</t>
  </si>
  <si>
    <t>2*(3,5-1,8+2*0,25)+2*(2*(3,5+2*0,05))</t>
  </si>
  <si>
    <t>59</t>
  </si>
  <si>
    <t>59761121</t>
  </si>
  <si>
    <t>dlažba keramická slinutá mrazuvzdorná do interiéru i exteriéru R9 povrch hladký/matný tl do 10mm přes 9 do 12ks/m2, přesný typ a rozměr dle výběru investora</t>
  </si>
  <si>
    <t>-102895819</t>
  </si>
  <si>
    <t>"na soklíky na podestách" (2*(3,5-1,8+2*0,25)+2*(2*(3,5+2*0,05)))*0,1</t>
  </si>
  <si>
    <t>1,88*1,1 'Přepočtené koeficientem množství</t>
  </si>
  <si>
    <t>60</t>
  </si>
  <si>
    <t>771591184</t>
  </si>
  <si>
    <t>Pracnější řezání podlah z dlaždic keramických rovné</t>
  </si>
  <si>
    <t>-1649354651</t>
  </si>
  <si>
    <t>"na soklíky na podestách" 2*(3,5-1,8+2*0,25)+2*(2*(3,5+2*0,05))</t>
  </si>
  <si>
    <t>998771212</t>
  </si>
  <si>
    <t>Přesun hmot procentní pro podlahy z dlaždic s omezením mechanizace v objektech v přes 6 do 12 m</t>
  </si>
  <si>
    <t>2058335084</t>
  </si>
  <si>
    <t>783</t>
  </si>
  <si>
    <t>Dokončovací práce - nátěry</t>
  </si>
  <si>
    <t>62</t>
  </si>
  <si>
    <t>783301313</t>
  </si>
  <si>
    <t>Odmaštění zámečnických konstrukcí ředidlovým odmašťovačem</t>
  </si>
  <si>
    <t>-467067662</t>
  </si>
  <si>
    <t>63</t>
  </si>
  <si>
    <t>783301401</t>
  </si>
  <si>
    <t>Ometení zámečnických konstrukcí</t>
  </si>
  <si>
    <t>-339591725</t>
  </si>
  <si>
    <t>64</t>
  </si>
  <si>
    <t>783306809</t>
  </si>
  <si>
    <t>Odstranění nátěru ze zámečnických konstrukcí okartáčováním</t>
  </si>
  <si>
    <t>-660528198</t>
  </si>
  <si>
    <t>očištění stávající kce od koroze, uvažováno 50% z uvažované výměry - bude upřesněno v průběhu realizace</t>
  </si>
  <si>
    <t>2*(1,8*12,75-4*(0,85*1,85)-1*(1,8*2,1))</t>
  </si>
  <si>
    <t>Mezisoučet</t>
  </si>
  <si>
    <t>(25,76*1,5)*0,5</t>
  </si>
  <si>
    <t>65</t>
  </si>
  <si>
    <t>783314201</t>
  </si>
  <si>
    <t>Základní antikorozní jednonásobný syntetický standardní nátěr zámečnických konstrukcí</t>
  </si>
  <si>
    <t>406944599</t>
  </si>
  <si>
    <t>bude upřesněno v průběhu realizace</t>
  </si>
  <si>
    <t>25,76*1,5</t>
  </si>
  <si>
    <t>66</t>
  </si>
  <si>
    <t>783315101</t>
  </si>
  <si>
    <t>Mezinátěr jednonásobný syntetický standardní zámečnických konstrukcí</t>
  </si>
  <si>
    <t>1144143258</t>
  </si>
  <si>
    <t>67</t>
  </si>
  <si>
    <t>783317101</t>
  </si>
  <si>
    <t>Krycí jednonásobný syntetický standardní nátěr zámečnických konstrukcí</t>
  </si>
  <si>
    <t>-1326181177</t>
  </si>
  <si>
    <t>784</t>
  </si>
  <si>
    <t>Dokončovací práce - malby a tapety</t>
  </si>
  <si>
    <t>68</t>
  </si>
  <si>
    <t>763121714</t>
  </si>
  <si>
    <t>SDK stěna předsazená základní penetrační nátěr</t>
  </si>
  <si>
    <t>-2125163272</t>
  </si>
  <si>
    <t>"čelní pohled" 2*(1,8*2,48+1,8*3,6+1,8*5,05)</t>
  </si>
  <si>
    <t>"obložení vodorovného ocelového prvku" 2*(3,5*(3*0,2))</t>
  </si>
  <si>
    <t>69</t>
  </si>
  <si>
    <t>784111011</t>
  </si>
  <si>
    <t>Obroušení podkladu omítnutého v místnostech v do 3,80 m</t>
  </si>
  <si>
    <t>937097235</t>
  </si>
  <si>
    <t>70</t>
  </si>
  <si>
    <t>784171101</t>
  </si>
  <si>
    <t>Zakrytí vnitřních podlah včetně pozdějšího odkrytí</t>
  </si>
  <si>
    <t>-1358037629</t>
  </si>
  <si>
    <t>2*20,0</t>
  </si>
  <si>
    <t>71</t>
  </si>
  <si>
    <t>784181101</t>
  </si>
  <si>
    <t>Základní akrylátová jednonásobná bezbarvá penetrace podkladu v místnostech v do 3,80 m</t>
  </si>
  <si>
    <t>1482812499</t>
  </si>
  <si>
    <t>"čelní pohled - SDK + stávající plochy" 2*(3,5*2,48+3,5*3,6)</t>
  </si>
  <si>
    <t>72</t>
  </si>
  <si>
    <t>784181103</t>
  </si>
  <si>
    <t>Základní akrylátová jednonásobná bezbarvá penetrace podkladu v místnostech v přes 3,80 do 5,00 m</t>
  </si>
  <si>
    <t>-541050497</t>
  </si>
  <si>
    <t>"čelní pohled - SDK + stávající plochy" 2*(3,5*5,05)</t>
  </si>
  <si>
    <t>73</t>
  </si>
  <si>
    <t>784211117</t>
  </si>
  <si>
    <t>Dvojnásobné bílé malby ze směsí za mokra velmi dobře oděruvzdorných na schodišti v do 3,80 m</t>
  </si>
  <si>
    <t>-600349834</t>
  </si>
  <si>
    <t>74</t>
  </si>
  <si>
    <t>784211119</t>
  </si>
  <si>
    <t>Dvojnásobné bílé malby ze směsí za mokra velmi dobře oděruvzdorných na schodišti v přes 3,80 do 5,00 m</t>
  </si>
  <si>
    <t>1331024287</t>
  </si>
  <si>
    <t>75</t>
  </si>
  <si>
    <t>784211163</t>
  </si>
  <si>
    <t>Příplatek k cenám 2x maleb ze směsí za mokra oděruvzdorných za barevnou malbu středně sytého odstínu</t>
  </si>
  <si>
    <t>131534829</t>
  </si>
  <si>
    <t>"dle stávajících výšek" 2*(2*(3,5*1,2))</t>
  </si>
  <si>
    <t>787</t>
  </si>
  <si>
    <t>Dokončovací práce - zasklívání</t>
  </si>
  <si>
    <t>76</t>
  </si>
  <si>
    <t>787100801</t>
  </si>
  <si>
    <t>Vysklívání stěn, příček, balkónového zábradlí, výtahových šachet pl do 1 m2 skla plochého</t>
  </si>
  <si>
    <t>-1768252254</t>
  </si>
  <si>
    <t>plocha vč. původních větracích otvorů dvouplášťové střechy</t>
  </si>
  <si>
    <t>77</t>
  </si>
  <si>
    <t>787101821</t>
  </si>
  <si>
    <t>Příplatek k vysklívání stěn za konstrukce s Al lištami jednostrannými</t>
  </si>
  <si>
    <t>-1932718405</t>
  </si>
  <si>
    <t>78</t>
  </si>
  <si>
    <t>998787212</t>
  </si>
  <si>
    <t>Přesun hmot procentní pro zasklívání s omezením mechanizace v objektech v přes 6 do 12 m</t>
  </si>
  <si>
    <t>-2122684056</t>
  </si>
  <si>
    <t>VRN</t>
  </si>
  <si>
    <t>Vedlejší rozpočtové náklady</t>
  </si>
  <si>
    <t>VRN1</t>
  </si>
  <si>
    <t>Průzkumné, zeměměřičské a projektové práce</t>
  </si>
  <si>
    <t>79</t>
  </si>
  <si>
    <t>011444000</t>
  </si>
  <si>
    <t>Měření (monitoring) znečištění ovzduší - měření koncentrace azbestu</t>
  </si>
  <si>
    <t>soubor</t>
  </si>
  <si>
    <t>1024</t>
  </si>
  <si>
    <t>-1219504590</t>
  </si>
  <si>
    <t>VRN3</t>
  </si>
  <si>
    <t>Zařízení staveniště</t>
  </si>
  <si>
    <t>80</t>
  </si>
  <si>
    <t>030001000</t>
  </si>
  <si>
    <t>384741581</t>
  </si>
  <si>
    <t>VRN7</t>
  </si>
  <si>
    <t>Provozní vlivy</t>
  </si>
  <si>
    <t>81</t>
  </si>
  <si>
    <t>071103000</t>
  </si>
  <si>
    <t>Provoz investora</t>
  </si>
  <si>
    <t>1898042322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</si>
</sst>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3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3" fillId="4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4" fontId="25" fillId="0" borderId="0" xfId="0" applyNumberFormat="1" applyFont="1"/>
    <xf numFmtId="166" fontId="34" fillId="0" borderId="12" xfId="0" applyNumberFormat="1" applyFont="1" applyBorder="1"/>
    <xf numFmtId="166" fontId="34" fillId="0" borderId="13" xfId="0" applyNumberFormat="1" applyFont="1" applyBorder="1"/>
    <xf numFmtId="4" fontId="35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3" fillId="0" borderId="22" xfId="0" applyFont="1" applyBorder="1" applyAlignment="1">
      <alignment horizontal="center" vertical="center"/>
    </xf>
    <xf numFmtId="49" fontId="23" fillId="0" borderId="22" xfId="0" applyNumberFormat="1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center" vertical="center" wrapText="1"/>
    </xf>
    <xf numFmtId="167" fontId="23" fillId="0" borderId="22" xfId="0" applyNumberFormat="1" applyFont="1" applyBorder="1" applyAlignment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7" fillId="0" borderId="22" xfId="0" applyFont="1" applyBorder="1" applyAlignment="1">
      <alignment horizontal="center" vertical="center"/>
    </xf>
    <xf numFmtId="49" fontId="37" fillId="0" borderId="22" xfId="0" applyNumberFormat="1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center" vertical="center" wrapText="1"/>
    </xf>
    <xf numFmtId="167" fontId="37" fillId="0" borderId="22" xfId="0" applyNumberFormat="1" applyFont="1" applyBorder="1" applyAlignment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>
      <alignment vertical="center"/>
    </xf>
    <xf numFmtId="0" fontId="38" fillId="0" borderId="22" xfId="0" applyFont="1" applyBorder="1" applyAlignment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4" borderId="6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left"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right" vertical="center"/>
    </xf>
    <xf numFmtId="0" fontId="23" fillId="4" borderId="8" xfId="0" applyFont="1" applyFill="1" applyBorder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horizontal="right" vertical="center"/>
    </xf>
    <xf numFmtId="0" fontId="27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31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abSelected="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197"/>
      <c r="AS2" s="197"/>
      <c r="AT2" s="197"/>
      <c r="AU2" s="197"/>
      <c r="AV2" s="197"/>
      <c r="AW2" s="197"/>
      <c r="AX2" s="197"/>
      <c r="AY2" s="197"/>
      <c r="AZ2" s="197"/>
      <c r="BA2" s="197"/>
      <c r="BB2" s="197"/>
      <c r="BC2" s="197"/>
      <c r="BD2" s="197"/>
      <c r="BE2" s="197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196" t="s">
        <v>14</v>
      </c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197"/>
      <c r="AI5" s="197"/>
      <c r="AJ5" s="197"/>
      <c r="AK5" s="197"/>
      <c r="AL5" s="197"/>
      <c r="AM5" s="197"/>
      <c r="AN5" s="197"/>
      <c r="AO5" s="197"/>
      <c r="AR5" s="20"/>
      <c r="BE5" s="193" t="s">
        <v>15</v>
      </c>
      <c r="BS5" s="17" t="s">
        <v>6</v>
      </c>
    </row>
    <row r="6" spans="1:74" ht="36.950000000000003" customHeight="1">
      <c r="B6" s="20"/>
      <c r="D6" s="26" t="s">
        <v>16</v>
      </c>
      <c r="K6" s="198" t="s">
        <v>17</v>
      </c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7"/>
      <c r="AG6" s="197"/>
      <c r="AH6" s="197"/>
      <c r="AI6" s="197"/>
      <c r="AJ6" s="197"/>
      <c r="AK6" s="197"/>
      <c r="AL6" s="197"/>
      <c r="AM6" s="197"/>
      <c r="AN6" s="197"/>
      <c r="AO6" s="197"/>
      <c r="AR6" s="20"/>
      <c r="BE6" s="194"/>
      <c r="BS6" s="17" t="s">
        <v>6</v>
      </c>
    </row>
    <row r="7" spans="1:74" ht="12" customHeight="1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194"/>
      <c r="BS7" s="17" t="s">
        <v>6</v>
      </c>
    </row>
    <row r="8" spans="1:74" ht="12" customHeight="1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194"/>
      <c r="BS8" s="17" t="s">
        <v>6</v>
      </c>
    </row>
    <row r="9" spans="1:74" ht="14.45" customHeight="1">
      <c r="B9" s="20"/>
      <c r="AR9" s="20"/>
      <c r="BE9" s="194"/>
      <c r="BS9" s="17" t="s">
        <v>6</v>
      </c>
    </row>
    <row r="10" spans="1:74" ht="12" customHeight="1">
      <c r="B10" s="20"/>
      <c r="D10" s="27" t="s">
        <v>24</v>
      </c>
      <c r="AK10" s="27" t="s">
        <v>25</v>
      </c>
      <c r="AN10" s="25" t="s">
        <v>1</v>
      </c>
      <c r="AR10" s="20"/>
      <c r="BE10" s="194"/>
      <c r="BS10" s="17" t="s">
        <v>6</v>
      </c>
    </row>
    <row r="11" spans="1:74" ht="18.399999999999999" customHeight="1">
      <c r="B11" s="20"/>
      <c r="E11" s="25" t="s">
        <v>21</v>
      </c>
      <c r="AK11" s="27" t="s">
        <v>26</v>
      </c>
      <c r="AN11" s="25" t="s">
        <v>1</v>
      </c>
      <c r="AR11" s="20"/>
      <c r="BE11" s="194"/>
      <c r="BS11" s="17" t="s">
        <v>6</v>
      </c>
    </row>
    <row r="12" spans="1:74" ht="6.95" customHeight="1">
      <c r="B12" s="20"/>
      <c r="AR12" s="20"/>
      <c r="BE12" s="194"/>
      <c r="BS12" s="17" t="s">
        <v>6</v>
      </c>
    </row>
    <row r="13" spans="1:74" ht="12" customHeight="1">
      <c r="B13" s="20"/>
      <c r="D13" s="27" t="s">
        <v>27</v>
      </c>
      <c r="AK13" s="27" t="s">
        <v>25</v>
      </c>
      <c r="AN13" s="29" t="s">
        <v>28</v>
      </c>
      <c r="AR13" s="20"/>
      <c r="BE13" s="194"/>
      <c r="BS13" s="17" t="s">
        <v>6</v>
      </c>
    </row>
    <row r="14" spans="1:74" ht="12.75">
      <c r="B14" s="20"/>
      <c r="E14" s="199" t="s">
        <v>28</v>
      </c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7" t="s">
        <v>26</v>
      </c>
      <c r="AN14" s="29" t="s">
        <v>28</v>
      </c>
      <c r="AR14" s="20"/>
      <c r="BE14" s="194"/>
      <c r="BS14" s="17" t="s">
        <v>6</v>
      </c>
    </row>
    <row r="15" spans="1:74" ht="6.95" customHeight="1">
      <c r="B15" s="20"/>
      <c r="AR15" s="20"/>
      <c r="BE15" s="194"/>
      <c r="BS15" s="17" t="s">
        <v>4</v>
      </c>
    </row>
    <row r="16" spans="1:74" ht="12" customHeight="1">
      <c r="B16" s="20"/>
      <c r="D16" s="27" t="s">
        <v>29</v>
      </c>
      <c r="AK16" s="27" t="s">
        <v>25</v>
      </c>
      <c r="AN16" s="25" t="s">
        <v>1</v>
      </c>
      <c r="AR16" s="20"/>
      <c r="BE16" s="194"/>
      <c r="BS16" s="17" t="s">
        <v>4</v>
      </c>
    </row>
    <row r="17" spans="2:71" ht="18.399999999999999" customHeight="1">
      <c r="B17" s="20"/>
      <c r="E17" s="25" t="s">
        <v>21</v>
      </c>
      <c r="AK17" s="27" t="s">
        <v>26</v>
      </c>
      <c r="AN17" s="25" t="s">
        <v>1</v>
      </c>
      <c r="AR17" s="20"/>
      <c r="BE17" s="194"/>
      <c r="BS17" s="17" t="s">
        <v>30</v>
      </c>
    </row>
    <row r="18" spans="2:71" ht="6.95" customHeight="1">
      <c r="B18" s="20"/>
      <c r="AR18" s="20"/>
      <c r="BE18" s="194"/>
      <c r="BS18" s="17" t="s">
        <v>6</v>
      </c>
    </row>
    <row r="19" spans="2:71" ht="12" customHeight="1">
      <c r="B19" s="20"/>
      <c r="D19" s="27" t="s">
        <v>31</v>
      </c>
      <c r="AK19" s="27" t="s">
        <v>25</v>
      </c>
      <c r="AN19" s="25" t="s">
        <v>1</v>
      </c>
      <c r="AR19" s="20"/>
      <c r="BE19" s="194"/>
      <c r="BS19" s="17" t="s">
        <v>6</v>
      </c>
    </row>
    <row r="20" spans="2:71" ht="18.399999999999999" customHeight="1">
      <c r="B20" s="20"/>
      <c r="E20" s="25" t="s">
        <v>21</v>
      </c>
      <c r="AK20" s="27" t="s">
        <v>26</v>
      </c>
      <c r="AN20" s="25" t="s">
        <v>1</v>
      </c>
      <c r="AR20" s="20"/>
      <c r="BE20" s="194"/>
      <c r="BS20" s="17" t="s">
        <v>30</v>
      </c>
    </row>
    <row r="21" spans="2:71" ht="6.95" customHeight="1">
      <c r="B21" s="20"/>
      <c r="AR21" s="20"/>
      <c r="BE21" s="194"/>
    </row>
    <row r="22" spans="2:71" ht="12" customHeight="1">
      <c r="B22" s="20"/>
      <c r="D22" s="27" t="s">
        <v>32</v>
      </c>
      <c r="AR22" s="20"/>
      <c r="BE22" s="194"/>
    </row>
    <row r="23" spans="2:71" ht="16.5" customHeight="1">
      <c r="B23" s="20"/>
      <c r="E23" s="201" t="s">
        <v>1</v>
      </c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201"/>
      <c r="Y23" s="201"/>
      <c r="Z23" s="201"/>
      <c r="AA23" s="201"/>
      <c r="AB23" s="201"/>
      <c r="AC23" s="201"/>
      <c r="AD23" s="201"/>
      <c r="AE23" s="201"/>
      <c r="AF23" s="201"/>
      <c r="AG23" s="201"/>
      <c r="AH23" s="201"/>
      <c r="AI23" s="201"/>
      <c r="AJ23" s="201"/>
      <c r="AK23" s="201"/>
      <c r="AL23" s="201"/>
      <c r="AM23" s="201"/>
      <c r="AN23" s="201"/>
      <c r="AR23" s="20"/>
      <c r="BE23" s="194"/>
    </row>
    <row r="24" spans="2:71" ht="6.95" customHeight="1">
      <c r="B24" s="20"/>
      <c r="AR24" s="20"/>
      <c r="BE24" s="194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194"/>
    </row>
    <row r="26" spans="2:71" s="1" customFormat="1" ht="25.9" customHeight="1">
      <c r="B26" s="32"/>
      <c r="D26" s="33" t="s">
        <v>33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02">
        <f>ROUND(AG94,2)</f>
        <v>0</v>
      </c>
      <c r="AL26" s="203"/>
      <c r="AM26" s="203"/>
      <c r="AN26" s="203"/>
      <c r="AO26" s="203"/>
      <c r="AR26" s="32"/>
      <c r="BE26" s="194"/>
    </row>
    <row r="27" spans="2:71" s="1" customFormat="1" ht="6.95" customHeight="1">
      <c r="B27" s="32"/>
      <c r="AR27" s="32"/>
      <c r="BE27" s="194"/>
    </row>
    <row r="28" spans="2:71" s="1" customFormat="1" ht="12.75">
      <c r="B28" s="32"/>
      <c r="L28" s="204" t="s">
        <v>34</v>
      </c>
      <c r="M28" s="204"/>
      <c r="N28" s="204"/>
      <c r="O28" s="204"/>
      <c r="P28" s="204"/>
      <c r="W28" s="204" t="s">
        <v>35</v>
      </c>
      <c r="X28" s="204"/>
      <c r="Y28" s="204"/>
      <c r="Z28" s="204"/>
      <c r="AA28" s="204"/>
      <c r="AB28" s="204"/>
      <c r="AC28" s="204"/>
      <c r="AD28" s="204"/>
      <c r="AE28" s="204"/>
      <c r="AK28" s="204" t="s">
        <v>36</v>
      </c>
      <c r="AL28" s="204"/>
      <c r="AM28" s="204"/>
      <c r="AN28" s="204"/>
      <c r="AO28" s="204"/>
      <c r="AR28" s="32"/>
      <c r="BE28" s="194"/>
    </row>
    <row r="29" spans="2:71" s="2" customFormat="1" ht="14.45" customHeight="1">
      <c r="B29" s="36"/>
      <c r="D29" s="27" t="s">
        <v>37</v>
      </c>
      <c r="F29" s="27" t="s">
        <v>38</v>
      </c>
      <c r="L29" s="207">
        <v>0.21</v>
      </c>
      <c r="M29" s="206"/>
      <c r="N29" s="206"/>
      <c r="O29" s="206"/>
      <c r="P29" s="206"/>
      <c r="W29" s="205">
        <f>ROUND(AZ94, 2)</f>
        <v>0</v>
      </c>
      <c r="X29" s="206"/>
      <c r="Y29" s="206"/>
      <c r="Z29" s="206"/>
      <c r="AA29" s="206"/>
      <c r="AB29" s="206"/>
      <c r="AC29" s="206"/>
      <c r="AD29" s="206"/>
      <c r="AE29" s="206"/>
      <c r="AK29" s="205">
        <f>ROUND(AV94, 2)</f>
        <v>0</v>
      </c>
      <c r="AL29" s="206"/>
      <c r="AM29" s="206"/>
      <c r="AN29" s="206"/>
      <c r="AO29" s="206"/>
      <c r="AR29" s="36"/>
      <c r="BE29" s="195"/>
    </row>
    <row r="30" spans="2:71" s="2" customFormat="1" ht="14.45" customHeight="1">
      <c r="B30" s="36"/>
      <c r="F30" s="27" t="s">
        <v>39</v>
      </c>
      <c r="L30" s="207">
        <v>0.12</v>
      </c>
      <c r="M30" s="206"/>
      <c r="N30" s="206"/>
      <c r="O30" s="206"/>
      <c r="P30" s="206"/>
      <c r="W30" s="205">
        <f>ROUND(BA94, 2)</f>
        <v>0</v>
      </c>
      <c r="X30" s="206"/>
      <c r="Y30" s="206"/>
      <c r="Z30" s="206"/>
      <c r="AA30" s="206"/>
      <c r="AB30" s="206"/>
      <c r="AC30" s="206"/>
      <c r="AD30" s="206"/>
      <c r="AE30" s="206"/>
      <c r="AK30" s="205">
        <f>ROUND(AW94, 2)</f>
        <v>0</v>
      </c>
      <c r="AL30" s="206"/>
      <c r="AM30" s="206"/>
      <c r="AN30" s="206"/>
      <c r="AO30" s="206"/>
      <c r="AR30" s="36"/>
      <c r="BE30" s="195"/>
    </row>
    <row r="31" spans="2:71" s="2" customFormat="1" ht="14.45" hidden="1" customHeight="1">
      <c r="B31" s="36"/>
      <c r="F31" s="27" t="s">
        <v>40</v>
      </c>
      <c r="L31" s="207">
        <v>0.21</v>
      </c>
      <c r="M31" s="206"/>
      <c r="N31" s="206"/>
      <c r="O31" s="206"/>
      <c r="P31" s="206"/>
      <c r="W31" s="205">
        <f>ROUND(BB94, 2)</f>
        <v>0</v>
      </c>
      <c r="X31" s="206"/>
      <c r="Y31" s="206"/>
      <c r="Z31" s="206"/>
      <c r="AA31" s="206"/>
      <c r="AB31" s="206"/>
      <c r="AC31" s="206"/>
      <c r="AD31" s="206"/>
      <c r="AE31" s="206"/>
      <c r="AK31" s="205">
        <v>0</v>
      </c>
      <c r="AL31" s="206"/>
      <c r="AM31" s="206"/>
      <c r="AN31" s="206"/>
      <c r="AO31" s="206"/>
      <c r="AR31" s="36"/>
      <c r="BE31" s="195"/>
    </row>
    <row r="32" spans="2:71" s="2" customFormat="1" ht="14.45" hidden="1" customHeight="1">
      <c r="B32" s="36"/>
      <c r="F32" s="27" t="s">
        <v>41</v>
      </c>
      <c r="L32" s="207">
        <v>0.12</v>
      </c>
      <c r="M32" s="206"/>
      <c r="N32" s="206"/>
      <c r="O32" s="206"/>
      <c r="P32" s="206"/>
      <c r="W32" s="205">
        <f>ROUND(BC94, 2)</f>
        <v>0</v>
      </c>
      <c r="X32" s="206"/>
      <c r="Y32" s="206"/>
      <c r="Z32" s="206"/>
      <c r="AA32" s="206"/>
      <c r="AB32" s="206"/>
      <c r="AC32" s="206"/>
      <c r="AD32" s="206"/>
      <c r="AE32" s="206"/>
      <c r="AK32" s="205">
        <v>0</v>
      </c>
      <c r="AL32" s="206"/>
      <c r="AM32" s="206"/>
      <c r="AN32" s="206"/>
      <c r="AO32" s="206"/>
      <c r="AR32" s="36"/>
      <c r="BE32" s="195"/>
    </row>
    <row r="33" spans="2:57" s="2" customFormat="1" ht="14.45" hidden="1" customHeight="1">
      <c r="B33" s="36"/>
      <c r="F33" s="27" t="s">
        <v>42</v>
      </c>
      <c r="L33" s="207">
        <v>0</v>
      </c>
      <c r="M33" s="206"/>
      <c r="N33" s="206"/>
      <c r="O33" s="206"/>
      <c r="P33" s="206"/>
      <c r="W33" s="205">
        <f>ROUND(BD94, 2)</f>
        <v>0</v>
      </c>
      <c r="X33" s="206"/>
      <c r="Y33" s="206"/>
      <c r="Z33" s="206"/>
      <c r="AA33" s="206"/>
      <c r="AB33" s="206"/>
      <c r="AC33" s="206"/>
      <c r="AD33" s="206"/>
      <c r="AE33" s="206"/>
      <c r="AK33" s="205">
        <v>0</v>
      </c>
      <c r="AL33" s="206"/>
      <c r="AM33" s="206"/>
      <c r="AN33" s="206"/>
      <c r="AO33" s="206"/>
      <c r="AR33" s="36"/>
      <c r="BE33" s="195"/>
    </row>
    <row r="34" spans="2:57" s="1" customFormat="1" ht="6.95" customHeight="1">
      <c r="B34" s="32"/>
      <c r="AR34" s="32"/>
      <c r="BE34" s="194"/>
    </row>
    <row r="35" spans="2:57" s="1" customFormat="1" ht="25.9" customHeight="1">
      <c r="B35" s="32"/>
      <c r="C35" s="37"/>
      <c r="D35" s="38" t="s">
        <v>43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44</v>
      </c>
      <c r="U35" s="39"/>
      <c r="V35" s="39"/>
      <c r="W35" s="39"/>
      <c r="X35" s="208" t="s">
        <v>45</v>
      </c>
      <c r="Y35" s="209"/>
      <c r="Z35" s="209"/>
      <c r="AA35" s="209"/>
      <c r="AB35" s="209"/>
      <c r="AC35" s="39"/>
      <c r="AD35" s="39"/>
      <c r="AE35" s="39"/>
      <c r="AF35" s="39"/>
      <c r="AG35" s="39"/>
      <c r="AH35" s="39"/>
      <c r="AI35" s="39"/>
      <c r="AJ35" s="39"/>
      <c r="AK35" s="210">
        <f>SUM(AK26:AK33)</f>
        <v>0</v>
      </c>
      <c r="AL35" s="209"/>
      <c r="AM35" s="209"/>
      <c r="AN35" s="209"/>
      <c r="AO35" s="211"/>
      <c r="AP35" s="37"/>
      <c r="AQ35" s="37"/>
      <c r="AR35" s="32"/>
    </row>
    <row r="36" spans="2:57" s="1" customFormat="1" ht="6.95" customHeight="1">
      <c r="B36" s="32"/>
      <c r="AR36" s="32"/>
    </row>
    <row r="37" spans="2:57" s="1" customFormat="1" ht="14.45" customHeight="1">
      <c r="B37" s="32"/>
      <c r="AR37" s="32"/>
    </row>
    <row r="38" spans="2:57" ht="14.45" customHeight="1">
      <c r="B38" s="20"/>
      <c r="AR38" s="20"/>
    </row>
    <row r="39" spans="2:57" ht="14.45" customHeight="1">
      <c r="B39" s="20"/>
      <c r="AR39" s="20"/>
    </row>
    <row r="40" spans="2:57" ht="14.45" customHeight="1">
      <c r="B40" s="20"/>
      <c r="AR40" s="20"/>
    </row>
    <row r="41" spans="2:57" ht="14.45" customHeight="1">
      <c r="B41" s="20"/>
      <c r="AR41" s="20"/>
    </row>
    <row r="42" spans="2:57" ht="14.45" customHeight="1">
      <c r="B42" s="20"/>
      <c r="AR42" s="20"/>
    </row>
    <row r="43" spans="2:57" ht="14.45" customHeight="1">
      <c r="B43" s="20"/>
      <c r="AR43" s="20"/>
    </row>
    <row r="44" spans="2:57" ht="14.45" customHeight="1">
      <c r="B44" s="20"/>
      <c r="AR44" s="20"/>
    </row>
    <row r="45" spans="2:57" ht="14.45" customHeight="1">
      <c r="B45" s="20"/>
      <c r="AR45" s="20"/>
    </row>
    <row r="46" spans="2:57" ht="14.45" customHeight="1">
      <c r="B46" s="20"/>
      <c r="AR46" s="20"/>
    </row>
    <row r="47" spans="2:57" ht="14.45" customHeight="1">
      <c r="B47" s="20"/>
      <c r="AR47" s="20"/>
    </row>
    <row r="48" spans="2:57" ht="14.45" customHeight="1">
      <c r="B48" s="20"/>
      <c r="AR48" s="20"/>
    </row>
    <row r="49" spans="2:44" s="1" customFormat="1" ht="14.45" customHeight="1">
      <c r="B49" s="32"/>
      <c r="D49" s="41" t="s">
        <v>46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47</v>
      </c>
      <c r="AI49" s="42"/>
      <c r="AJ49" s="42"/>
      <c r="AK49" s="42"/>
      <c r="AL49" s="42"/>
      <c r="AM49" s="42"/>
      <c r="AN49" s="42"/>
      <c r="AO49" s="42"/>
      <c r="AR49" s="32"/>
    </row>
    <row r="50" spans="2:44" ht="11.25">
      <c r="B50" s="20"/>
      <c r="AR50" s="20"/>
    </row>
    <row r="51" spans="2:44" ht="11.25">
      <c r="B51" s="20"/>
      <c r="AR51" s="20"/>
    </row>
    <row r="52" spans="2:44" ht="11.25">
      <c r="B52" s="20"/>
      <c r="AR52" s="20"/>
    </row>
    <row r="53" spans="2:44" ht="11.25">
      <c r="B53" s="20"/>
      <c r="AR53" s="20"/>
    </row>
    <row r="54" spans="2:44" ht="11.25">
      <c r="B54" s="20"/>
      <c r="AR54" s="20"/>
    </row>
    <row r="55" spans="2:44" ht="11.25">
      <c r="B55" s="20"/>
      <c r="AR55" s="20"/>
    </row>
    <row r="56" spans="2:44" ht="11.25">
      <c r="B56" s="20"/>
      <c r="AR56" s="20"/>
    </row>
    <row r="57" spans="2:44" ht="11.25">
      <c r="B57" s="20"/>
      <c r="AR57" s="20"/>
    </row>
    <row r="58" spans="2:44" ht="11.25">
      <c r="B58" s="20"/>
      <c r="AR58" s="20"/>
    </row>
    <row r="59" spans="2:44" ht="11.25">
      <c r="B59" s="20"/>
      <c r="AR59" s="20"/>
    </row>
    <row r="60" spans="2:44" s="1" customFormat="1" ht="12.75">
      <c r="B60" s="32"/>
      <c r="D60" s="43" t="s">
        <v>48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49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48</v>
      </c>
      <c r="AI60" s="34"/>
      <c r="AJ60" s="34"/>
      <c r="AK60" s="34"/>
      <c r="AL60" s="34"/>
      <c r="AM60" s="43" t="s">
        <v>49</v>
      </c>
      <c r="AN60" s="34"/>
      <c r="AO60" s="34"/>
      <c r="AR60" s="32"/>
    </row>
    <row r="61" spans="2:44" ht="11.25">
      <c r="B61" s="20"/>
      <c r="AR61" s="20"/>
    </row>
    <row r="62" spans="2:44" ht="11.25">
      <c r="B62" s="20"/>
      <c r="AR62" s="20"/>
    </row>
    <row r="63" spans="2:44" ht="11.25">
      <c r="B63" s="20"/>
      <c r="AR63" s="20"/>
    </row>
    <row r="64" spans="2:44" s="1" customFormat="1" ht="12.75">
      <c r="B64" s="32"/>
      <c r="D64" s="41" t="s">
        <v>50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51</v>
      </c>
      <c r="AI64" s="42"/>
      <c r="AJ64" s="42"/>
      <c r="AK64" s="42"/>
      <c r="AL64" s="42"/>
      <c r="AM64" s="42"/>
      <c r="AN64" s="42"/>
      <c r="AO64" s="42"/>
      <c r="AR64" s="32"/>
    </row>
    <row r="65" spans="2:44" ht="11.25">
      <c r="B65" s="20"/>
      <c r="AR65" s="20"/>
    </row>
    <row r="66" spans="2:44" ht="11.25">
      <c r="B66" s="20"/>
      <c r="AR66" s="20"/>
    </row>
    <row r="67" spans="2:44" ht="11.25">
      <c r="B67" s="20"/>
      <c r="AR67" s="20"/>
    </row>
    <row r="68" spans="2:44" ht="11.25">
      <c r="B68" s="20"/>
      <c r="AR68" s="20"/>
    </row>
    <row r="69" spans="2:44" ht="11.25">
      <c r="B69" s="20"/>
      <c r="AR69" s="20"/>
    </row>
    <row r="70" spans="2:44" ht="11.25">
      <c r="B70" s="20"/>
      <c r="AR70" s="20"/>
    </row>
    <row r="71" spans="2:44" ht="11.25">
      <c r="B71" s="20"/>
      <c r="AR71" s="20"/>
    </row>
    <row r="72" spans="2:44" ht="11.25">
      <c r="B72" s="20"/>
      <c r="AR72" s="20"/>
    </row>
    <row r="73" spans="2:44" ht="11.25">
      <c r="B73" s="20"/>
      <c r="AR73" s="20"/>
    </row>
    <row r="74" spans="2:44" ht="11.25">
      <c r="B74" s="20"/>
      <c r="AR74" s="20"/>
    </row>
    <row r="75" spans="2:44" s="1" customFormat="1" ht="12.75">
      <c r="B75" s="32"/>
      <c r="D75" s="43" t="s">
        <v>48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49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48</v>
      </c>
      <c r="AI75" s="34"/>
      <c r="AJ75" s="34"/>
      <c r="AK75" s="34"/>
      <c r="AL75" s="34"/>
      <c r="AM75" s="43" t="s">
        <v>49</v>
      </c>
      <c r="AN75" s="34"/>
      <c r="AO75" s="34"/>
      <c r="AR75" s="32"/>
    </row>
    <row r="76" spans="2:44" s="1" customFormat="1" ht="11.25">
      <c r="B76" s="32"/>
      <c r="AR76" s="32"/>
    </row>
    <row r="77" spans="2:44" s="1" customFormat="1" ht="6.9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1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1" s="1" customFormat="1" ht="24.95" customHeight="1">
      <c r="B82" s="32"/>
      <c r="C82" s="21" t="s">
        <v>52</v>
      </c>
      <c r="AR82" s="32"/>
    </row>
    <row r="83" spans="1:91" s="1" customFormat="1" ht="6.95" customHeight="1">
      <c r="B83" s="32"/>
      <c r="AR83" s="32"/>
    </row>
    <row r="84" spans="1:91" s="3" customFormat="1" ht="12" customHeight="1">
      <c r="B84" s="48"/>
      <c r="C84" s="27" t="s">
        <v>13</v>
      </c>
      <c r="L84" s="3" t="str">
        <f>K5</f>
        <v>2025_12</v>
      </c>
      <c r="AR84" s="48"/>
    </row>
    <row r="85" spans="1:91" s="4" customFormat="1" ht="36.950000000000003" customHeight="1">
      <c r="B85" s="49"/>
      <c r="C85" s="50" t="s">
        <v>16</v>
      </c>
      <c r="L85" s="212" t="str">
        <f>K6</f>
        <v>ZŠ Ústecká č.p. 598 - Česká Třebová</v>
      </c>
      <c r="M85" s="213"/>
      <c r="N85" s="213"/>
      <c r="O85" s="213"/>
      <c r="P85" s="213"/>
      <c r="Q85" s="213"/>
      <c r="R85" s="213"/>
      <c r="S85" s="213"/>
      <c r="T85" s="213"/>
      <c r="U85" s="213"/>
      <c r="V85" s="213"/>
      <c r="W85" s="213"/>
      <c r="X85" s="213"/>
      <c r="Y85" s="213"/>
      <c r="Z85" s="213"/>
      <c r="AA85" s="213"/>
      <c r="AB85" s="213"/>
      <c r="AC85" s="213"/>
      <c r="AD85" s="213"/>
      <c r="AE85" s="213"/>
      <c r="AF85" s="213"/>
      <c r="AG85" s="213"/>
      <c r="AH85" s="213"/>
      <c r="AI85" s="213"/>
      <c r="AJ85" s="213"/>
      <c r="AK85" s="213"/>
      <c r="AL85" s="213"/>
      <c r="AM85" s="213"/>
      <c r="AN85" s="213"/>
      <c r="AO85" s="213"/>
      <c r="AR85" s="49"/>
    </row>
    <row r="86" spans="1:91" s="1" customFormat="1" ht="6.95" customHeight="1">
      <c r="B86" s="32"/>
      <c r="AR86" s="32"/>
    </row>
    <row r="87" spans="1:91" s="1" customFormat="1" ht="12" customHeight="1">
      <c r="B87" s="32"/>
      <c r="C87" s="27" t="s">
        <v>20</v>
      </c>
      <c r="L87" s="51" t="str">
        <f>IF(K8="","",K8)</f>
        <v xml:space="preserve"> </v>
      </c>
      <c r="AI87" s="27" t="s">
        <v>22</v>
      </c>
      <c r="AM87" s="214" t="str">
        <f>IF(AN8= "","",AN8)</f>
        <v>30. 3. 2025</v>
      </c>
      <c r="AN87" s="214"/>
      <c r="AR87" s="32"/>
    </row>
    <row r="88" spans="1:91" s="1" customFormat="1" ht="6.95" customHeight="1">
      <c r="B88" s="32"/>
      <c r="AR88" s="32"/>
    </row>
    <row r="89" spans="1:91" s="1" customFormat="1" ht="15.2" customHeight="1">
      <c r="B89" s="32"/>
      <c r="C89" s="27" t="s">
        <v>24</v>
      </c>
      <c r="L89" s="3" t="str">
        <f>IF(E11= "","",E11)</f>
        <v xml:space="preserve"> </v>
      </c>
      <c r="AI89" s="27" t="s">
        <v>29</v>
      </c>
      <c r="AM89" s="215" t="str">
        <f>IF(E17="","",E17)</f>
        <v xml:space="preserve"> </v>
      </c>
      <c r="AN89" s="216"/>
      <c r="AO89" s="216"/>
      <c r="AP89" s="216"/>
      <c r="AR89" s="32"/>
      <c r="AS89" s="217" t="s">
        <v>53</v>
      </c>
      <c r="AT89" s="218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1" s="1" customFormat="1" ht="15.2" customHeight="1">
      <c r="B90" s="32"/>
      <c r="C90" s="27" t="s">
        <v>27</v>
      </c>
      <c r="L90" s="3" t="str">
        <f>IF(E14= "Vyplň údaj","",E14)</f>
        <v/>
      </c>
      <c r="AI90" s="27" t="s">
        <v>31</v>
      </c>
      <c r="AM90" s="215" t="str">
        <f>IF(E20="","",E20)</f>
        <v xml:space="preserve"> </v>
      </c>
      <c r="AN90" s="216"/>
      <c r="AO90" s="216"/>
      <c r="AP90" s="216"/>
      <c r="AR90" s="32"/>
      <c r="AS90" s="219"/>
      <c r="AT90" s="220"/>
      <c r="BD90" s="56"/>
    </row>
    <row r="91" spans="1:91" s="1" customFormat="1" ht="10.9" customHeight="1">
      <c r="B91" s="32"/>
      <c r="AR91" s="32"/>
      <c r="AS91" s="219"/>
      <c r="AT91" s="220"/>
      <c r="BD91" s="56"/>
    </row>
    <row r="92" spans="1:91" s="1" customFormat="1" ht="29.25" customHeight="1">
      <c r="B92" s="32"/>
      <c r="C92" s="221" t="s">
        <v>54</v>
      </c>
      <c r="D92" s="222"/>
      <c r="E92" s="222"/>
      <c r="F92" s="222"/>
      <c r="G92" s="222"/>
      <c r="H92" s="57"/>
      <c r="I92" s="223" t="s">
        <v>55</v>
      </c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4" t="s">
        <v>56</v>
      </c>
      <c r="AH92" s="222"/>
      <c r="AI92" s="222"/>
      <c r="AJ92" s="222"/>
      <c r="AK92" s="222"/>
      <c r="AL92" s="222"/>
      <c r="AM92" s="222"/>
      <c r="AN92" s="223" t="s">
        <v>57</v>
      </c>
      <c r="AO92" s="222"/>
      <c r="AP92" s="225"/>
      <c r="AQ92" s="58" t="s">
        <v>58</v>
      </c>
      <c r="AR92" s="32"/>
      <c r="AS92" s="59" t="s">
        <v>59</v>
      </c>
      <c r="AT92" s="60" t="s">
        <v>60</v>
      </c>
      <c r="AU92" s="60" t="s">
        <v>61</v>
      </c>
      <c r="AV92" s="60" t="s">
        <v>62</v>
      </c>
      <c r="AW92" s="60" t="s">
        <v>63</v>
      </c>
      <c r="AX92" s="60" t="s">
        <v>64</v>
      </c>
      <c r="AY92" s="60" t="s">
        <v>65</v>
      </c>
      <c r="AZ92" s="60" t="s">
        <v>66</v>
      </c>
      <c r="BA92" s="60" t="s">
        <v>67</v>
      </c>
      <c r="BB92" s="60" t="s">
        <v>68</v>
      </c>
      <c r="BC92" s="60" t="s">
        <v>69</v>
      </c>
      <c r="BD92" s="61" t="s">
        <v>70</v>
      </c>
    </row>
    <row r="93" spans="1:91" s="1" customFormat="1" ht="10.9" customHeight="1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1" s="5" customFormat="1" ht="32.450000000000003" customHeight="1">
      <c r="B94" s="63"/>
      <c r="C94" s="64" t="s">
        <v>71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33">
        <f>ROUND(AG95,2)</f>
        <v>0</v>
      </c>
      <c r="AH94" s="233"/>
      <c r="AI94" s="233"/>
      <c r="AJ94" s="233"/>
      <c r="AK94" s="233"/>
      <c r="AL94" s="233"/>
      <c r="AM94" s="233"/>
      <c r="AN94" s="234">
        <f>SUM(AG94,AT94)</f>
        <v>0</v>
      </c>
      <c r="AO94" s="234"/>
      <c r="AP94" s="234"/>
      <c r="AQ94" s="67" t="s">
        <v>1</v>
      </c>
      <c r="AR94" s="63"/>
      <c r="AS94" s="68">
        <f>ROUND(AS95,2)</f>
        <v>0</v>
      </c>
      <c r="AT94" s="69">
        <f>ROUND(SUM(AV94:AW94),2)</f>
        <v>0</v>
      </c>
      <c r="AU94" s="70">
        <f>ROUND(AU95,5)</f>
        <v>0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 t="shared" ref="AZ94:BD95" si="0">ROUND(AZ95,2)</f>
        <v>0</v>
      </c>
      <c r="BA94" s="69">
        <f t="shared" si="0"/>
        <v>0</v>
      </c>
      <c r="BB94" s="69">
        <f t="shared" si="0"/>
        <v>0</v>
      </c>
      <c r="BC94" s="69">
        <f t="shared" si="0"/>
        <v>0</v>
      </c>
      <c r="BD94" s="71">
        <f t="shared" si="0"/>
        <v>0</v>
      </c>
      <c r="BS94" s="72" t="s">
        <v>72</v>
      </c>
      <c r="BT94" s="72" t="s">
        <v>73</v>
      </c>
      <c r="BU94" s="73" t="s">
        <v>74</v>
      </c>
      <c r="BV94" s="72" t="s">
        <v>75</v>
      </c>
      <c r="BW94" s="72" t="s">
        <v>5</v>
      </c>
      <c r="BX94" s="72" t="s">
        <v>76</v>
      </c>
      <c r="CL94" s="72" t="s">
        <v>1</v>
      </c>
    </row>
    <row r="95" spans="1:91" s="6" customFormat="1" ht="16.5" customHeight="1">
      <c r="B95" s="74"/>
      <c r="C95" s="75"/>
      <c r="D95" s="229" t="s">
        <v>77</v>
      </c>
      <c r="E95" s="229"/>
      <c r="F95" s="229"/>
      <c r="G95" s="229"/>
      <c r="H95" s="229"/>
      <c r="I95" s="76"/>
      <c r="J95" s="229" t="s">
        <v>78</v>
      </c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8">
        <f>ROUND(AG96,2)</f>
        <v>0</v>
      </c>
      <c r="AH95" s="227"/>
      <c r="AI95" s="227"/>
      <c r="AJ95" s="227"/>
      <c r="AK95" s="227"/>
      <c r="AL95" s="227"/>
      <c r="AM95" s="227"/>
      <c r="AN95" s="226">
        <f>SUM(AG95,AT95)</f>
        <v>0</v>
      </c>
      <c r="AO95" s="227"/>
      <c r="AP95" s="227"/>
      <c r="AQ95" s="77" t="s">
        <v>79</v>
      </c>
      <c r="AR95" s="74"/>
      <c r="AS95" s="78">
        <f>ROUND(AS96,2)</f>
        <v>0</v>
      </c>
      <c r="AT95" s="79">
        <f>ROUND(SUM(AV95:AW95),2)</f>
        <v>0</v>
      </c>
      <c r="AU95" s="80">
        <f>ROUND(AU96,5)</f>
        <v>0</v>
      </c>
      <c r="AV95" s="79">
        <f>ROUND(AZ95*L29,2)</f>
        <v>0</v>
      </c>
      <c r="AW95" s="79">
        <f>ROUND(BA95*L30,2)</f>
        <v>0</v>
      </c>
      <c r="AX95" s="79">
        <f>ROUND(BB95*L29,2)</f>
        <v>0</v>
      </c>
      <c r="AY95" s="79">
        <f>ROUND(BC95*L30,2)</f>
        <v>0</v>
      </c>
      <c r="AZ95" s="79">
        <f t="shared" si="0"/>
        <v>0</v>
      </c>
      <c r="BA95" s="79">
        <f t="shared" si="0"/>
        <v>0</v>
      </c>
      <c r="BB95" s="79">
        <f t="shared" si="0"/>
        <v>0</v>
      </c>
      <c r="BC95" s="79">
        <f t="shared" si="0"/>
        <v>0</v>
      </c>
      <c r="BD95" s="81">
        <f t="shared" si="0"/>
        <v>0</v>
      </c>
      <c r="BS95" s="82" t="s">
        <v>72</v>
      </c>
      <c r="BT95" s="82" t="s">
        <v>80</v>
      </c>
      <c r="BU95" s="82" t="s">
        <v>74</v>
      </c>
      <c r="BV95" s="82" t="s">
        <v>75</v>
      </c>
      <c r="BW95" s="82" t="s">
        <v>81</v>
      </c>
      <c r="BX95" s="82" t="s">
        <v>5</v>
      </c>
      <c r="CL95" s="82" t="s">
        <v>1</v>
      </c>
      <c r="CM95" s="82" t="s">
        <v>82</v>
      </c>
    </row>
    <row r="96" spans="1:91" s="3" customFormat="1" ht="16.5" customHeight="1">
      <c r="A96" s="83" t="s">
        <v>83</v>
      </c>
      <c r="B96" s="48"/>
      <c r="C96" s="9"/>
      <c r="D96" s="9"/>
      <c r="E96" s="232" t="s">
        <v>77</v>
      </c>
      <c r="F96" s="232"/>
      <c r="G96" s="232"/>
      <c r="H96" s="232"/>
      <c r="I96" s="232"/>
      <c r="J96" s="9"/>
      <c r="K96" s="232" t="s">
        <v>77</v>
      </c>
      <c r="L96" s="232"/>
      <c r="M96" s="232"/>
      <c r="N96" s="232"/>
      <c r="O96" s="232"/>
      <c r="P96" s="232"/>
      <c r="Q96" s="232"/>
      <c r="R96" s="232"/>
      <c r="S96" s="232"/>
      <c r="T96" s="232"/>
      <c r="U96" s="232"/>
      <c r="V96" s="232"/>
      <c r="W96" s="232"/>
      <c r="X96" s="232"/>
      <c r="Y96" s="232"/>
      <c r="Z96" s="232"/>
      <c r="AA96" s="232"/>
      <c r="AB96" s="232"/>
      <c r="AC96" s="232"/>
      <c r="AD96" s="232"/>
      <c r="AE96" s="232"/>
      <c r="AF96" s="232"/>
      <c r="AG96" s="230">
        <f>'01 - 01'!J32</f>
        <v>0</v>
      </c>
      <c r="AH96" s="231"/>
      <c r="AI96" s="231"/>
      <c r="AJ96" s="231"/>
      <c r="AK96" s="231"/>
      <c r="AL96" s="231"/>
      <c r="AM96" s="231"/>
      <c r="AN96" s="230">
        <f>SUM(AG96,AT96)</f>
        <v>0</v>
      </c>
      <c r="AO96" s="231"/>
      <c r="AP96" s="231"/>
      <c r="AQ96" s="84" t="s">
        <v>84</v>
      </c>
      <c r="AR96" s="48"/>
      <c r="AS96" s="85">
        <v>0</v>
      </c>
      <c r="AT96" s="86">
        <f>ROUND(SUM(AV96:AW96),2)</f>
        <v>0</v>
      </c>
      <c r="AU96" s="87">
        <f>'01 - 01'!P141</f>
        <v>0</v>
      </c>
      <c r="AV96" s="86">
        <f>'01 - 01'!J35</f>
        <v>0</v>
      </c>
      <c r="AW96" s="86">
        <f>'01 - 01'!J36</f>
        <v>0</v>
      </c>
      <c r="AX96" s="86">
        <f>'01 - 01'!J37</f>
        <v>0</v>
      </c>
      <c r="AY96" s="86">
        <f>'01 - 01'!J38</f>
        <v>0</v>
      </c>
      <c r="AZ96" s="86">
        <f>'01 - 01'!F35</f>
        <v>0</v>
      </c>
      <c r="BA96" s="86">
        <f>'01 - 01'!F36</f>
        <v>0</v>
      </c>
      <c r="BB96" s="86">
        <f>'01 - 01'!F37</f>
        <v>0</v>
      </c>
      <c r="BC96" s="86">
        <f>'01 - 01'!F38</f>
        <v>0</v>
      </c>
      <c r="BD96" s="88">
        <f>'01 - 01'!F39</f>
        <v>0</v>
      </c>
      <c r="BT96" s="25" t="s">
        <v>82</v>
      </c>
      <c r="BV96" s="25" t="s">
        <v>75</v>
      </c>
      <c r="BW96" s="25" t="s">
        <v>85</v>
      </c>
      <c r="BX96" s="25" t="s">
        <v>81</v>
      </c>
      <c r="CL96" s="25" t="s">
        <v>1</v>
      </c>
    </row>
    <row r="97" spans="2:44" s="1" customFormat="1" ht="30" customHeight="1">
      <c r="B97" s="32"/>
      <c r="AR97" s="32"/>
    </row>
    <row r="98" spans="2:44" s="1" customFormat="1" ht="6.95" customHeight="1">
      <c r="B98" s="44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32"/>
    </row>
  </sheetData>
  <sheetProtection algorithmName="SHA-512" hashValue="VPUHc3jfjK6LnxJJXy3bErPCggNrVRPfZ3MYryTU+zqLqOv+n9hXQH0ZQFPlB4ER08zuid999WSGqbg0/OHw0g==" saltValue="s5q8vOfd+hwGaOJaUR1JS3Rx8v24nxfgy4FrfMSs7O3XzEgs059pZD3ZlVw8xi/L+gYTRtAqOR8lRTiDoXYGIQ==" spinCount="100000" sheet="1" objects="1" scenarios="1" formatColumns="0" formatRows="0"/>
  <mergeCells count="46">
    <mergeCell ref="AR2:BE2"/>
    <mergeCell ref="AN96:AP96"/>
    <mergeCell ref="AG96:AM96"/>
    <mergeCell ref="E96:I96"/>
    <mergeCell ref="K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6" location="'01 - 01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62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AT2" s="17" t="s">
        <v>85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2:46" ht="24.95" customHeight="1">
      <c r="B4" s="20"/>
      <c r="D4" s="21" t="s">
        <v>86</v>
      </c>
      <c r="L4" s="20"/>
      <c r="M4" s="89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35" t="str">
        <f>'Rekapitulace stavby'!K6</f>
        <v>ZŠ Ústecká č.p. 598 - Česká Třebová</v>
      </c>
      <c r="F7" s="236"/>
      <c r="G7" s="236"/>
      <c r="H7" s="236"/>
      <c r="L7" s="20"/>
    </row>
    <row r="8" spans="2:46" ht="12" customHeight="1">
      <c r="B8" s="20"/>
      <c r="D8" s="27" t="s">
        <v>87</v>
      </c>
      <c r="L8" s="20"/>
    </row>
    <row r="9" spans="2:46" s="1" customFormat="1" ht="16.5" customHeight="1">
      <c r="B9" s="32"/>
      <c r="E9" s="235" t="s">
        <v>88</v>
      </c>
      <c r="F9" s="237"/>
      <c r="G9" s="237"/>
      <c r="H9" s="237"/>
      <c r="L9" s="32"/>
    </row>
    <row r="10" spans="2:46" s="1" customFormat="1" ht="12" customHeight="1">
      <c r="B10" s="32"/>
      <c r="D10" s="27" t="s">
        <v>89</v>
      </c>
      <c r="L10" s="32"/>
    </row>
    <row r="11" spans="2:46" s="1" customFormat="1" ht="16.5" customHeight="1">
      <c r="B11" s="32"/>
      <c r="E11" s="212" t="s">
        <v>90</v>
      </c>
      <c r="F11" s="237"/>
      <c r="G11" s="237"/>
      <c r="H11" s="237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30. 3. 2025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tr">
        <f>IF('Rekapitulace stavby'!AN10="","",'Rekapitulace stavby'!AN10)</f>
        <v/>
      </c>
      <c r="L16" s="32"/>
    </row>
    <row r="17" spans="2:12" s="1" customFormat="1" ht="18" customHeight="1">
      <c r="B17" s="32"/>
      <c r="E17" s="25" t="str">
        <f>IF('Rekapitulace stavby'!E11="","",'Rekapitulace stavby'!E11)</f>
        <v xml:space="preserve"> </v>
      </c>
      <c r="I17" s="27" t="s">
        <v>26</v>
      </c>
      <c r="J17" s="25" t="str">
        <f>IF('Rekapitulace stavby'!AN11="","",'Rekapitulace stavby'!AN11)</f>
        <v/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38" t="str">
        <f>'Rekapitulace stavby'!E14</f>
        <v>Vyplň údaj</v>
      </c>
      <c r="F20" s="196"/>
      <c r="G20" s="196"/>
      <c r="H20" s="196"/>
      <c r="I20" s="27" t="s">
        <v>26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25</v>
      </c>
      <c r="J22" s="25" t="str">
        <f>IF('Rekapitulace stavby'!AN16="","",'Rekapitulace stavby'!AN16)</f>
        <v/>
      </c>
      <c r="L22" s="32"/>
    </row>
    <row r="23" spans="2:12" s="1" customFormat="1" ht="18" customHeight="1">
      <c r="B23" s="32"/>
      <c r="E23" s="25" t="str">
        <f>IF('Rekapitulace stavby'!E17="","",'Rekapitulace stavby'!E17)</f>
        <v xml:space="preserve"> </v>
      </c>
      <c r="I23" s="27" t="s">
        <v>26</v>
      </c>
      <c r="J23" s="25" t="str">
        <f>IF('Rekapitulace stavby'!AN17="","",'Rekapitulace stavby'!AN17)</f>
        <v/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31</v>
      </c>
      <c r="I25" s="27" t="s">
        <v>25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26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32</v>
      </c>
      <c r="L28" s="32"/>
    </row>
    <row r="29" spans="2:12" s="7" customFormat="1" ht="16.5" customHeight="1">
      <c r="B29" s="90"/>
      <c r="E29" s="201" t="s">
        <v>1</v>
      </c>
      <c r="F29" s="201"/>
      <c r="G29" s="201"/>
      <c r="H29" s="201"/>
      <c r="L29" s="90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1" t="s">
        <v>33</v>
      </c>
      <c r="J32" s="66">
        <f>ROUND(J141,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35</v>
      </c>
      <c r="I34" s="35" t="s">
        <v>34</v>
      </c>
      <c r="J34" s="35" t="s">
        <v>36</v>
      </c>
      <c r="L34" s="32"/>
    </row>
    <row r="35" spans="2:12" s="1" customFormat="1" ht="14.45" customHeight="1">
      <c r="B35" s="32"/>
      <c r="D35" s="55" t="s">
        <v>37</v>
      </c>
      <c r="E35" s="27" t="s">
        <v>38</v>
      </c>
      <c r="F35" s="92">
        <f>ROUND((SUM(BE141:BE361)),  2)</f>
        <v>0</v>
      </c>
      <c r="I35" s="93">
        <v>0.21</v>
      </c>
      <c r="J35" s="92">
        <f>ROUND(((SUM(BE141:BE361))*I35),  2)</f>
        <v>0</v>
      </c>
      <c r="L35" s="32"/>
    </row>
    <row r="36" spans="2:12" s="1" customFormat="1" ht="14.45" customHeight="1">
      <c r="B36" s="32"/>
      <c r="E36" s="27" t="s">
        <v>39</v>
      </c>
      <c r="F36" s="92">
        <f>ROUND((SUM(BF141:BF361)),  2)</f>
        <v>0</v>
      </c>
      <c r="I36" s="93">
        <v>0.12</v>
      </c>
      <c r="J36" s="92">
        <f>ROUND(((SUM(BF141:BF361))*I36),  2)</f>
        <v>0</v>
      </c>
      <c r="L36" s="32"/>
    </row>
    <row r="37" spans="2:12" s="1" customFormat="1" ht="14.45" hidden="1" customHeight="1">
      <c r="B37" s="32"/>
      <c r="E37" s="27" t="s">
        <v>40</v>
      </c>
      <c r="F37" s="92">
        <f>ROUND((SUM(BG141:BG361)),  2)</f>
        <v>0</v>
      </c>
      <c r="I37" s="93">
        <v>0.21</v>
      </c>
      <c r="J37" s="92">
        <f>0</f>
        <v>0</v>
      </c>
      <c r="L37" s="32"/>
    </row>
    <row r="38" spans="2:12" s="1" customFormat="1" ht="14.45" hidden="1" customHeight="1">
      <c r="B38" s="32"/>
      <c r="E38" s="27" t="s">
        <v>41</v>
      </c>
      <c r="F38" s="92">
        <f>ROUND((SUM(BH141:BH361)),  2)</f>
        <v>0</v>
      </c>
      <c r="I38" s="93">
        <v>0.12</v>
      </c>
      <c r="J38" s="92">
        <f>0</f>
        <v>0</v>
      </c>
      <c r="L38" s="32"/>
    </row>
    <row r="39" spans="2:12" s="1" customFormat="1" ht="14.45" hidden="1" customHeight="1">
      <c r="B39" s="32"/>
      <c r="E39" s="27" t="s">
        <v>42</v>
      </c>
      <c r="F39" s="92">
        <f>ROUND((SUM(BI141:BI361)),  2)</f>
        <v>0</v>
      </c>
      <c r="I39" s="93">
        <v>0</v>
      </c>
      <c r="J39" s="92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4"/>
      <c r="D41" s="95" t="s">
        <v>43</v>
      </c>
      <c r="E41" s="57"/>
      <c r="F41" s="57"/>
      <c r="G41" s="96" t="s">
        <v>44</v>
      </c>
      <c r="H41" s="97" t="s">
        <v>45</v>
      </c>
      <c r="I41" s="57"/>
      <c r="J41" s="98">
        <f>SUM(J32:J39)</f>
        <v>0</v>
      </c>
      <c r="K41" s="99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3" t="s">
        <v>48</v>
      </c>
      <c r="E61" s="34"/>
      <c r="F61" s="100" t="s">
        <v>49</v>
      </c>
      <c r="G61" s="43" t="s">
        <v>48</v>
      </c>
      <c r="H61" s="34"/>
      <c r="I61" s="34"/>
      <c r="J61" s="101" t="s">
        <v>49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3" t="s">
        <v>48</v>
      </c>
      <c r="E76" s="34"/>
      <c r="F76" s="100" t="s">
        <v>49</v>
      </c>
      <c r="G76" s="43" t="s">
        <v>48</v>
      </c>
      <c r="H76" s="34"/>
      <c r="I76" s="34"/>
      <c r="J76" s="101" t="s">
        <v>49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91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35" t="str">
        <f>E7</f>
        <v>ZŠ Ústecká č.p. 598 - Česká Třebová</v>
      </c>
      <c r="F85" s="236"/>
      <c r="G85" s="236"/>
      <c r="H85" s="236"/>
      <c r="L85" s="32"/>
    </row>
    <row r="86" spans="2:12" ht="12" customHeight="1">
      <c r="B86" s="20"/>
      <c r="C86" s="27" t="s">
        <v>87</v>
      </c>
      <c r="L86" s="20"/>
    </row>
    <row r="87" spans="2:12" s="1" customFormat="1" ht="16.5" customHeight="1">
      <c r="B87" s="32"/>
      <c r="E87" s="235" t="s">
        <v>88</v>
      </c>
      <c r="F87" s="237"/>
      <c r="G87" s="237"/>
      <c r="H87" s="237"/>
      <c r="L87" s="32"/>
    </row>
    <row r="88" spans="2:12" s="1" customFormat="1" ht="12" customHeight="1">
      <c r="B88" s="32"/>
      <c r="C88" s="27" t="s">
        <v>89</v>
      </c>
      <c r="L88" s="32"/>
    </row>
    <row r="89" spans="2:12" s="1" customFormat="1" ht="16.5" customHeight="1">
      <c r="B89" s="32"/>
      <c r="E89" s="212" t="str">
        <f>E11</f>
        <v>01 - 01</v>
      </c>
      <c r="F89" s="237"/>
      <c r="G89" s="237"/>
      <c r="H89" s="237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 xml:space="preserve"> </v>
      </c>
      <c r="I91" s="27" t="s">
        <v>22</v>
      </c>
      <c r="J91" s="52" t="str">
        <f>IF(J14="","",J14)</f>
        <v>30. 3. 2025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24</v>
      </c>
      <c r="F93" s="25" t="str">
        <f>E17</f>
        <v xml:space="preserve"> </v>
      </c>
      <c r="I93" s="27" t="s">
        <v>29</v>
      </c>
      <c r="J93" s="30" t="str">
        <f>E23</f>
        <v xml:space="preserve"> 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31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2" t="s">
        <v>92</v>
      </c>
      <c r="D96" s="94"/>
      <c r="E96" s="94"/>
      <c r="F96" s="94"/>
      <c r="G96" s="94"/>
      <c r="H96" s="94"/>
      <c r="I96" s="94"/>
      <c r="J96" s="103" t="s">
        <v>93</v>
      </c>
      <c r="K96" s="94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4" t="s">
        <v>94</v>
      </c>
      <c r="J98" s="66">
        <f>J141</f>
        <v>0</v>
      </c>
      <c r="L98" s="32"/>
      <c r="AU98" s="17" t="s">
        <v>95</v>
      </c>
    </row>
    <row r="99" spans="2:47" s="8" customFormat="1" ht="24.95" customHeight="1">
      <c r="B99" s="105"/>
      <c r="D99" s="106" t="s">
        <v>96</v>
      </c>
      <c r="E99" s="107"/>
      <c r="F99" s="107"/>
      <c r="G99" s="107"/>
      <c r="H99" s="107"/>
      <c r="I99" s="107"/>
      <c r="J99" s="108">
        <f>J142</f>
        <v>0</v>
      </c>
      <c r="L99" s="105"/>
    </row>
    <row r="100" spans="2:47" s="9" customFormat="1" ht="19.899999999999999" customHeight="1">
      <c r="B100" s="109"/>
      <c r="D100" s="110" t="s">
        <v>97</v>
      </c>
      <c r="E100" s="111"/>
      <c r="F100" s="111"/>
      <c r="G100" s="111"/>
      <c r="H100" s="111"/>
      <c r="I100" s="111"/>
      <c r="J100" s="112">
        <f>J143</f>
        <v>0</v>
      </c>
      <c r="L100" s="109"/>
    </row>
    <row r="101" spans="2:47" s="9" customFormat="1" ht="19.899999999999999" customHeight="1">
      <c r="B101" s="109"/>
      <c r="D101" s="110" t="s">
        <v>98</v>
      </c>
      <c r="E101" s="111"/>
      <c r="F101" s="111"/>
      <c r="G101" s="111"/>
      <c r="H101" s="111"/>
      <c r="I101" s="111"/>
      <c r="J101" s="112">
        <f>J160</f>
        <v>0</v>
      </c>
      <c r="L101" s="109"/>
    </row>
    <row r="102" spans="2:47" s="9" customFormat="1" ht="19.899999999999999" customHeight="1">
      <c r="B102" s="109"/>
      <c r="D102" s="110" t="s">
        <v>99</v>
      </c>
      <c r="E102" s="111"/>
      <c r="F102" s="111"/>
      <c r="G102" s="111"/>
      <c r="H102" s="111"/>
      <c r="I102" s="111"/>
      <c r="J102" s="112">
        <f>J168</f>
        <v>0</v>
      </c>
      <c r="L102" s="109"/>
    </row>
    <row r="103" spans="2:47" s="9" customFormat="1" ht="19.899999999999999" customHeight="1">
      <c r="B103" s="109"/>
      <c r="D103" s="110" t="s">
        <v>100</v>
      </c>
      <c r="E103" s="111"/>
      <c r="F103" s="111"/>
      <c r="G103" s="111"/>
      <c r="H103" s="111"/>
      <c r="I103" s="111"/>
      <c r="J103" s="112">
        <f>J188</f>
        <v>0</v>
      </c>
      <c r="L103" s="109"/>
    </row>
    <row r="104" spans="2:47" s="9" customFormat="1" ht="19.899999999999999" customHeight="1">
      <c r="B104" s="109"/>
      <c r="D104" s="110" t="s">
        <v>101</v>
      </c>
      <c r="E104" s="111"/>
      <c r="F104" s="111"/>
      <c r="G104" s="111"/>
      <c r="H104" s="111"/>
      <c r="I104" s="111"/>
      <c r="J104" s="112">
        <f>J193</f>
        <v>0</v>
      </c>
      <c r="L104" s="109"/>
    </row>
    <row r="105" spans="2:47" s="9" customFormat="1" ht="19.899999999999999" customHeight="1">
      <c r="B105" s="109"/>
      <c r="D105" s="110" t="s">
        <v>102</v>
      </c>
      <c r="E105" s="111"/>
      <c r="F105" s="111"/>
      <c r="G105" s="111"/>
      <c r="H105" s="111"/>
      <c r="I105" s="111"/>
      <c r="J105" s="112">
        <f>J204</f>
        <v>0</v>
      </c>
      <c r="L105" s="109"/>
    </row>
    <row r="106" spans="2:47" s="8" customFormat="1" ht="24.95" customHeight="1">
      <c r="B106" s="105"/>
      <c r="D106" s="106" t="s">
        <v>103</v>
      </c>
      <c r="E106" s="107"/>
      <c r="F106" s="107"/>
      <c r="G106" s="107"/>
      <c r="H106" s="107"/>
      <c r="I106" s="107"/>
      <c r="J106" s="108">
        <f>J206</f>
        <v>0</v>
      </c>
      <c r="L106" s="105"/>
    </row>
    <row r="107" spans="2:47" s="9" customFormat="1" ht="19.899999999999999" customHeight="1">
      <c r="B107" s="109"/>
      <c r="D107" s="110" t="s">
        <v>104</v>
      </c>
      <c r="E107" s="111"/>
      <c r="F107" s="111"/>
      <c r="G107" s="111"/>
      <c r="H107" s="111"/>
      <c r="I107" s="111"/>
      <c r="J107" s="112">
        <f>J207</f>
        <v>0</v>
      </c>
      <c r="L107" s="109"/>
    </row>
    <row r="108" spans="2:47" s="9" customFormat="1" ht="19.899999999999999" customHeight="1">
      <c r="B108" s="109"/>
      <c r="D108" s="110" t="s">
        <v>105</v>
      </c>
      <c r="E108" s="111"/>
      <c r="F108" s="111"/>
      <c r="G108" s="111"/>
      <c r="H108" s="111"/>
      <c r="I108" s="111"/>
      <c r="J108" s="112">
        <f>J237</f>
        <v>0</v>
      </c>
      <c r="L108" s="109"/>
    </row>
    <row r="109" spans="2:47" s="9" customFormat="1" ht="19.899999999999999" customHeight="1">
      <c r="B109" s="109"/>
      <c r="D109" s="110" t="s">
        <v>106</v>
      </c>
      <c r="E109" s="111"/>
      <c r="F109" s="111"/>
      <c r="G109" s="111"/>
      <c r="H109" s="111"/>
      <c r="I109" s="111"/>
      <c r="J109" s="112">
        <f>J257</f>
        <v>0</v>
      </c>
      <c r="L109" s="109"/>
    </row>
    <row r="110" spans="2:47" s="9" customFormat="1" ht="19.899999999999999" customHeight="1">
      <c r="B110" s="109"/>
      <c r="D110" s="110" t="s">
        <v>107</v>
      </c>
      <c r="E110" s="111"/>
      <c r="F110" s="111"/>
      <c r="G110" s="111"/>
      <c r="H110" s="111"/>
      <c r="I110" s="111"/>
      <c r="J110" s="112">
        <f>J267</f>
        <v>0</v>
      </c>
      <c r="L110" s="109"/>
    </row>
    <row r="111" spans="2:47" s="9" customFormat="1" ht="19.899999999999999" customHeight="1">
      <c r="B111" s="109"/>
      <c r="D111" s="110" t="s">
        <v>108</v>
      </c>
      <c r="E111" s="111"/>
      <c r="F111" s="111"/>
      <c r="G111" s="111"/>
      <c r="H111" s="111"/>
      <c r="I111" s="111"/>
      <c r="J111" s="112">
        <f>J290</f>
        <v>0</v>
      </c>
      <c r="L111" s="109"/>
    </row>
    <row r="112" spans="2:47" s="9" customFormat="1" ht="19.899999999999999" customHeight="1">
      <c r="B112" s="109"/>
      <c r="D112" s="110" t="s">
        <v>109</v>
      </c>
      <c r="E112" s="111"/>
      <c r="F112" s="111"/>
      <c r="G112" s="111"/>
      <c r="H112" s="111"/>
      <c r="I112" s="111"/>
      <c r="J112" s="112">
        <f>J297</f>
        <v>0</v>
      </c>
      <c r="L112" s="109"/>
    </row>
    <row r="113" spans="2:12" s="9" customFormat="1" ht="19.899999999999999" customHeight="1">
      <c r="B113" s="109"/>
      <c r="D113" s="110" t="s">
        <v>110</v>
      </c>
      <c r="E113" s="111"/>
      <c r="F113" s="111"/>
      <c r="G113" s="111"/>
      <c r="H113" s="111"/>
      <c r="I113" s="111"/>
      <c r="J113" s="112">
        <f>J306</f>
        <v>0</v>
      </c>
      <c r="L113" s="109"/>
    </row>
    <row r="114" spans="2:12" s="9" customFormat="1" ht="19.899999999999999" customHeight="1">
      <c r="B114" s="109"/>
      <c r="D114" s="110" t="s">
        <v>111</v>
      </c>
      <c r="E114" s="111"/>
      <c r="F114" s="111"/>
      <c r="G114" s="111"/>
      <c r="H114" s="111"/>
      <c r="I114" s="111"/>
      <c r="J114" s="112">
        <f>J321</f>
        <v>0</v>
      </c>
      <c r="L114" s="109"/>
    </row>
    <row r="115" spans="2:12" s="9" customFormat="1" ht="19.899999999999999" customHeight="1">
      <c r="B115" s="109"/>
      <c r="D115" s="110" t="s">
        <v>112</v>
      </c>
      <c r="E115" s="111"/>
      <c r="F115" s="111"/>
      <c r="G115" s="111"/>
      <c r="H115" s="111"/>
      <c r="I115" s="111"/>
      <c r="J115" s="112">
        <f>J349</f>
        <v>0</v>
      </c>
      <c r="L115" s="109"/>
    </row>
    <row r="116" spans="2:12" s="8" customFormat="1" ht="24.95" customHeight="1">
      <c r="B116" s="105"/>
      <c r="D116" s="106" t="s">
        <v>113</v>
      </c>
      <c r="E116" s="107"/>
      <c r="F116" s="107"/>
      <c r="G116" s="107"/>
      <c r="H116" s="107"/>
      <c r="I116" s="107"/>
      <c r="J116" s="108">
        <f>J355</f>
        <v>0</v>
      </c>
      <c r="L116" s="105"/>
    </row>
    <row r="117" spans="2:12" s="9" customFormat="1" ht="19.899999999999999" customHeight="1">
      <c r="B117" s="109"/>
      <c r="D117" s="110" t="s">
        <v>114</v>
      </c>
      <c r="E117" s="111"/>
      <c r="F117" s="111"/>
      <c r="G117" s="111"/>
      <c r="H117" s="111"/>
      <c r="I117" s="111"/>
      <c r="J117" s="112">
        <f>J356</f>
        <v>0</v>
      </c>
      <c r="L117" s="109"/>
    </row>
    <row r="118" spans="2:12" s="9" customFormat="1" ht="19.899999999999999" customHeight="1">
      <c r="B118" s="109"/>
      <c r="D118" s="110" t="s">
        <v>115</v>
      </c>
      <c r="E118" s="111"/>
      <c r="F118" s="111"/>
      <c r="G118" s="111"/>
      <c r="H118" s="111"/>
      <c r="I118" s="111"/>
      <c r="J118" s="112">
        <f>J358</f>
        <v>0</v>
      </c>
      <c r="L118" s="109"/>
    </row>
    <row r="119" spans="2:12" s="9" customFormat="1" ht="19.899999999999999" customHeight="1">
      <c r="B119" s="109"/>
      <c r="D119" s="110" t="s">
        <v>116</v>
      </c>
      <c r="E119" s="111"/>
      <c r="F119" s="111"/>
      <c r="G119" s="111"/>
      <c r="H119" s="111"/>
      <c r="I119" s="111"/>
      <c r="J119" s="112">
        <f>J360</f>
        <v>0</v>
      </c>
      <c r="L119" s="109"/>
    </row>
    <row r="120" spans="2:12" s="1" customFormat="1" ht="21.75" customHeight="1">
      <c r="B120" s="32"/>
      <c r="L120" s="32"/>
    </row>
    <row r="121" spans="2:12" s="1" customFormat="1" ht="6.95" customHeight="1">
      <c r="B121" s="44"/>
      <c r="C121" s="45"/>
      <c r="D121" s="45"/>
      <c r="E121" s="45"/>
      <c r="F121" s="45"/>
      <c r="G121" s="45"/>
      <c r="H121" s="45"/>
      <c r="I121" s="45"/>
      <c r="J121" s="45"/>
      <c r="K121" s="45"/>
      <c r="L121" s="32"/>
    </row>
    <row r="125" spans="2:12" s="1" customFormat="1" ht="6.95" customHeight="1">
      <c r="B125" s="46"/>
      <c r="C125" s="47"/>
      <c r="D125" s="47"/>
      <c r="E125" s="47"/>
      <c r="F125" s="47"/>
      <c r="G125" s="47"/>
      <c r="H125" s="47"/>
      <c r="I125" s="47"/>
      <c r="J125" s="47"/>
      <c r="K125" s="47"/>
      <c r="L125" s="32"/>
    </row>
    <row r="126" spans="2:12" s="1" customFormat="1" ht="24.95" customHeight="1">
      <c r="B126" s="32"/>
      <c r="C126" s="21" t="s">
        <v>117</v>
      </c>
      <c r="L126" s="32"/>
    </row>
    <row r="127" spans="2:12" s="1" customFormat="1" ht="6.95" customHeight="1">
      <c r="B127" s="32"/>
      <c r="L127" s="32"/>
    </row>
    <row r="128" spans="2:12" s="1" customFormat="1" ht="12" customHeight="1">
      <c r="B128" s="32"/>
      <c r="C128" s="27" t="s">
        <v>16</v>
      </c>
      <c r="L128" s="32"/>
    </row>
    <row r="129" spans="2:65" s="1" customFormat="1" ht="16.5" customHeight="1">
      <c r="B129" s="32"/>
      <c r="E129" s="235" t="str">
        <f>E7</f>
        <v>ZŠ Ústecká č.p. 598 - Česká Třebová</v>
      </c>
      <c r="F129" s="236"/>
      <c r="G129" s="236"/>
      <c r="H129" s="236"/>
      <c r="L129" s="32"/>
    </row>
    <row r="130" spans="2:65" ht="12" customHeight="1">
      <c r="B130" s="20"/>
      <c r="C130" s="27" t="s">
        <v>87</v>
      </c>
      <c r="L130" s="20"/>
    </row>
    <row r="131" spans="2:65" s="1" customFormat="1" ht="16.5" customHeight="1">
      <c r="B131" s="32"/>
      <c r="E131" s="235" t="s">
        <v>88</v>
      </c>
      <c r="F131" s="237"/>
      <c r="G131" s="237"/>
      <c r="H131" s="237"/>
      <c r="L131" s="32"/>
    </row>
    <row r="132" spans="2:65" s="1" customFormat="1" ht="12" customHeight="1">
      <c r="B132" s="32"/>
      <c r="C132" s="27" t="s">
        <v>89</v>
      </c>
      <c r="L132" s="32"/>
    </row>
    <row r="133" spans="2:65" s="1" customFormat="1" ht="16.5" customHeight="1">
      <c r="B133" s="32"/>
      <c r="E133" s="212" t="str">
        <f>E11</f>
        <v>01 - 01</v>
      </c>
      <c r="F133" s="237"/>
      <c r="G133" s="237"/>
      <c r="H133" s="237"/>
      <c r="L133" s="32"/>
    </row>
    <row r="134" spans="2:65" s="1" customFormat="1" ht="6.95" customHeight="1">
      <c r="B134" s="32"/>
      <c r="L134" s="32"/>
    </row>
    <row r="135" spans="2:65" s="1" customFormat="1" ht="12" customHeight="1">
      <c r="B135" s="32"/>
      <c r="C135" s="27" t="s">
        <v>20</v>
      </c>
      <c r="F135" s="25" t="str">
        <f>F14</f>
        <v xml:space="preserve"> </v>
      </c>
      <c r="I135" s="27" t="s">
        <v>22</v>
      </c>
      <c r="J135" s="52" t="str">
        <f>IF(J14="","",J14)</f>
        <v>30. 3. 2025</v>
      </c>
      <c r="L135" s="32"/>
    </row>
    <row r="136" spans="2:65" s="1" customFormat="1" ht="6.95" customHeight="1">
      <c r="B136" s="32"/>
      <c r="L136" s="32"/>
    </row>
    <row r="137" spans="2:65" s="1" customFormat="1" ht="15.2" customHeight="1">
      <c r="B137" s="32"/>
      <c r="C137" s="27" t="s">
        <v>24</v>
      </c>
      <c r="F137" s="25" t="str">
        <f>E17</f>
        <v xml:space="preserve"> </v>
      </c>
      <c r="I137" s="27" t="s">
        <v>29</v>
      </c>
      <c r="J137" s="30" t="str">
        <f>E23</f>
        <v xml:space="preserve"> </v>
      </c>
      <c r="L137" s="32"/>
    </row>
    <row r="138" spans="2:65" s="1" customFormat="1" ht="15.2" customHeight="1">
      <c r="B138" s="32"/>
      <c r="C138" s="27" t="s">
        <v>27</v>
      </c>
      <c r="F138" s="25" t="str">
        <f>IF(E20="","",E20)</f>
        <v>Vyplň údaj</v>
      </c>
      <c r="I138" s="27" t="s">
        <v>31</v>
      </c>
      <c r="J138" s="30" t="str">
        <f>E26</f>
        <v xml:space="preserve"> </v>
      </c>
      <c r="L138" s="32"/>
    </row>
    <row r="139" spans="2:65" s="1" customFormat="1" ht="10.35" customHeight="1">
      <c r="B139" s="32"/>
      <c r="L139" s="32"/>
    </row>
    <row r="140" spans="2:65" s="10" customFormat="1" ht="29.25" customHeight="1">
      <c r="B140" s="113"/>
      <c r="C140" s="114" t="s">
        <v>118</v>
      </c>
      <c r="D140" s="115" t="s">
        <v>58</v>
      </c>
      <c r="E140" s="115" t="s">
        <v>54</v>
      </c>
      <c r="F140" s="115" t="s">
        <v>55</v>
      </c>
      <c r="G140" s="115" t="s">
        <v>119</v>
      </c>
      <c r="H140" s="115" t="s">
        <v>120</v>
      </c>
      <c r="I140" s="115" t="s">
        <v>121</v>
      </c>
      <c r="J140" s="116" t="s">
        <v>93</v>
      </c>
      <c r="K140" s="117" t="s">
        <v>122</v>
      </c>
      <c r="L140" s="113"/>
      <c r="M140" s="59" t="s">
        <v>1</v>
      </c>
      <c r="N140" s="60" t="s">
        <v>37</v>
      </c>
      <c r="O140" s="60" t="s">
        <v>123</v>
      </c>
      <c r="P140" s="60" t="s">
        <v>124</v>
      </c>
      <c r="Q140" s="60" t="s">
        <v>125</v>
      </c>
      <c r="R140" s="60" t="s">
        <v>126</v>
      </c>
      <c r="S140" s="60" t="s">
        <v>127</v>
      </c>
      <c r="T140" s="61" t="s">
        <v>128</v>
      </c>
    </row>
    <row r="141" spans="2:65" s="1" customFormat="1" ht="22.9" customHeight="1">
      <c r="B141" s="32"/>
      <c r="C141" s="64" t="s">
        <v>129</v>
      </c>
      <c r="J141" s="118">
        <f>BK141</f>
        <v>0</v>
      </c>
      <c r="L141" s="32"/>
      <c r="M141" s="62"/>
      <c r="N141" s="53"/>
      <c r="O141" s="53"/>
      <c r="P141" s="119">
        <f>P142+P206+P355</f>
        <v>0</v>
      </c>
      <c r="Q141" s="53"/>
      <c r="R141" s="119">
        <f>R142+R206+R355</f>
        <v>2.04013848</v>
      </c>
      <c r="S141" s="53"/>
      <c r="T141" s="120">
        <f>T142+T206+T355</f>
        <v>1.6924399000000001</v>
      </c>
      <c r="AT141" s="17" t="s">
        <v>72</v>
      </c>
      <c r="AU141" s="17" t="s">
        <v>95</v>
      </c>
      <c r="BK141" s="121">
        <f>BK142+BK206+BK355</f>
        <v>0</v>
      </c>
    </row>
    <row r="142" spans="2:65" s="11" customFormat="1" ht="25.9" customHeight="1">
      <c r="B142" s="122"/>
      <c r="D142" s="123" t="s">
        <v>72</v>
      </c>
      <c r="E142" s="124" t="s">
        <v>130</v>
      </c>
      <c r="F142" s="124" t="s">
        <v>131</v>
      </c>
      <c r="I142" s="125"/>
      <c r="J142" s="126">
        <f>BK142</f>
        <v>0</v>
      </c>
      <c r="L142" s="122"/>
      <c r="M142" s="127"/>
      <c r="P142" s="128">
        <f>P143+P160+P168+P188+P193+P204</f>
        <v>0</v>
      </c>
      <c r="R142" s="128">
        <f>R143+R160+R168+R188+R193+R204</f>
        <v>0.50165999999999999</v>
      </c>
      <c r="T142" s="129">
        <f>T143+T160+T168+T188+T193+T204</f>
        <v>0.25100139999999999</v>
      </c>
      <c r="AR142" s="123" t="s">
        <v>80</v>
      </c>
      <c r="AT142" s="130" t="s">
        <v>72</v>
      </c>
      <c r="AU142" s="130" t="s">
        <v>73</v>
      </c>
      <c r="AY142" s="123" t="s">
        <v>132</v>
      </c>
      <c r="BK142" s="131">
        <f>BK143+BK160+BK168+BK188+BK193+BK204</f>
        <v>0</v>
      </c>
    </row>
    <row r="143" spans="2:65" s="11" customFormat="1" ht="22.9" customHeight="1">
      <c r="B143" s="122"/>
      <c r="D143" s="123" t="s">
        <v>72</v>
      </c>
      <c r="E143" s="132" t="s">
        <v>133</v>
      </c>
      <c r="F143" s="132" t="s">
        <v>134</v>
      </c>
      <c r="I143" s="125"/>
      <c r="J143" s="133">
        <f>BK143</f>
        <v>0</v>
      </c>
      <c r="L143" s="122"/>
      <c r="M143" s="127"/>
      <c r="P143" s="128">
        <f>SUM(P144:P159)</f>
        <v>0</v>
      </c>
      <c r="R143" s="128">
        <f>SUM(R144:R159)</f>
        <v>0.50165999999999999</v>
      </c>
      <c r="T143" s="129">
        <f>SUM(T144:T159)</f>
        <v>2.0140000000000002E-4</v>
      </c>
      <c r="AR143" s="123" t="s">
        <v>80</v>
      </c>
      <c r="AT143" s="130" t="s">
        <v>72</v>
      </c>
      <c r="AU143" s="130" t="s">
        <v>80</v>
      </c>
      <c r="AY143" s="123" t="s">
        <v>132</v>
      </c>
      <c r="BK143" s="131">
        <f>SUM(BK144:BK159)</f>
        <v>0</v>
      </c>
    </row>
    <row r="144" spans="2:65" s="1" customFormat="1" ht="24.2" customHeight="1">
      <c r="B144" s="32"/>
      <c r="C144" s="134" t="s">
        <v>80</v>
      </c>
      <c r="D144" s="134" t="s">
        <v>135</v>
      </c>
      <c r="E144" s="135" t="s">
        <v>136</v>
      </c>
      <c r="F144" s="136" t="s">
        <v>137</v>
      </c>
      <c r="G144" s="137" t="s">
        <v>138</v>
      </c>
      <c r="H144" s="138">
        <v>1.1200000000000001</v>
      </c>
      <c r="I144" s="139"/>
      <c r="J144" s="140">
        <f>ROUND(I144*H144,2)</f>
        <v>0</v>
      </c>
      <c r="K144" s="141"/>
      <c r="L144" s="32"/>
      <c r="M144" s="142" t="s">
        <v>1</v>
      </c>
      <c r="N144" s="143" t="s">
        <v>38</v>
      </c>
      <c r="P144" s="144">
        <f>O144*H144</f>
        <v>0</v>
      </c>
      <c r="Q144" s="144">
        <v>4.1200000000000001E-2</v>
      </c>
      <c r="R144" s="144">
        <f>Q144*H144</f>
        <v>4.6144000000000004E-2</v>
      </c>
      <c r="S144" s="144">
        <v>0</v>
      </c>
      <c r="T144" s="145">
        <f>S144*H144</f>
        <v>0</v>
      </c>
      <c r="AR144" s="146" t="s">
        <v>139</v>
      </c>
      <c r="AT144" s="146" t="s">
        <v>135</v>
      </c>
      <c r="AU144" s="146" t="s">
        <v>82</v>
      </c>
      <c r="AY144" s="17" t="s">
        <v>132</v>
      </c>
      <c r="BE144" s="147">
        <f>IF(N144="základní",J144,0)</f>
        <v>0</v>
      </c>
      <c r="BF144" s="147">
        <f>IF(N144="snížená",J144,0)</f>
        <v>0</v>
      </c>
      <c r="BG144" s="147">
        <f>IF(N144="zákl. přenesená",J144,0)</f>
        <v>0</v>
      </c>
      <c r="BH144" s="147">
        <f>IF(N144="sníž. přenesená",J144,0)</f>
        <v>0</v>
      </c>
      <c r="BI144" s="147">
        <f>IF(N144="nulová",J144,0)</f>
        <v>0</v>
      </c>
      <c r="BJ144" s="17" t="s">
        <v>80</v>
      </c>
      <c r="BK144" s="147">
        <f>ROUND(I144*H144,2)</f>
        <v>0</v>
      </c>
      <c r="BL144" s="17" t="s">
        <v>139</v>
      </c>
      <c r="BM144" s="146" t="s">
        <v>140</v>
      </c>
    </row>
    <row r="145" spans="2:65" s="12" customFormat="1" ht="22.5">
      <c r="B145" s="148"/>
      <c r="D145" s="149" t="s">
        <v>141</v>
      </c>
      <c r="E145" s="150" t="s">
        <v>1</v>
      </c>
      <c r="F145" s="151" t="s">
        <v>142</v>
      </c>
      <c r="H145" s="152">
        <v>1.1200000000000001</v>
      </c>
      <c r="I145" s="153"/>
      <c r="L145" s="148"/>
      <c r="M145" s="154"/>
      <c r="T145" s="155"/>
      <c r="AT145" s="150" t="s">
        <v>141</v>
      </c>
      <c r="AU145" s="150" t="s">
        <v>82</v>
      </c>
      <c r="AV145" s="12" t="s">
        <v>82</v>
      </c>
      <c r="AW145" s="12" t="s">
        <v>30</v>
      </c>
      <c r="AX145" s="12" t="s">
        <v>80</v>
      </c>
      <c r="AY145" s="150" t="s">
        <v>132</v>
      </c>
    </row>
    <row r="146" spans="2:65" s="1" customFormat="1" ht="24.2" customHeight="1">
      <c r="B146" s="32"/>
      <c r="C146" s="134" t="s">
        <v>82</v>
      </c>
      <c r="D146" s="134" t="s">
        <v>135</v>
      </c>
      <c r="E146" s="135" t="s">
        <v>143</v>
      </c>
      <c r="F146" s="136" t="s">
        <v>144</v>
      </c>
      <c r="G146" s="137" t="s">
        <v>138</v>
      </c>
      <c r="H146" s="138">
        <v>11.59</v>
      </c>
      <c r="I146" s="139"/>
      <c r="J146" s="140">
        <f>ROUND(I146*H146,2)</f>
        <v>0</v>
      </c>
      <c r="K146" s="141"/>
      <c r="L146" s="32"/>
      <c r="M146" s="142" t="s">
        <v>1</v>
      </c>
      <c r="N146" s="143" t="s">
        <v>38</v>
      </c>
      <c r="P146" s="144">
        <f>O146*H146</f>
        <v>0</v>
      </c>
      <c r="Q146" s="144">
        <v>3.4680000000000002E-2</v>
      </c>
      <c r="R146" s="144">
        <f>Q146*H146</f>
        <v>0.4019412</v>
      </c>
      <c r="S146" s="144">
        <v>0</v>
      </c>
      <c r="T146" s="145">
        <f>S146*H146</f>
        <v>0</v>
      </c>
      <c r="AR146" s="146" t="s">
        <v>139</v>
      </c>
      <c r="AT146" s="146" t="s">
        <v>135</v>
      </c>
      <c r="AU146" s="146" t="s">
        <v>82</v>
      </c>
      <c r="AY146" s="17" t="s">
        <v>132</v>
      </c>
      <c r="BE146" s="147">
        <f>IF(N146="základní",J146,0)</f>
        <v>0</v>
      </c>
      <c r="BF146" s="147">
        <f>IF(N146="snížená",J146,0)</f>
        <v>0</v>
      </c>
      <c r="BG146" s="147">
        <f>IF(N146="zákl. přenesená",J146,0)</f>
        <v>0</v>
      </c>
      <c r="BH146" s="147">
        <f>IF(N146="sníž. přenesená",J146,0)</f>
        <v>0</v>
      </c>
      <c r="BI146" s="147">
        <f>IF(N146="nulová",J146,0)</f>
        <v>0</v>
      </c>
      <c r="BJ146" s="17" t="s">
        <v>80</v>
      </c>
      <c r="BK146" s="147">
        <f>ROUND(I146*H146,2)</f>
        <v>0</v>
      </c>
      <c r="BL146" s="17" t="s">
        <v>139</v>
      </c>
      <c r="BM146" s="146" t="s">
        <v>145</v>
      </c>
    </row>
    <row r="147" spans="2:65" s="12" customFormat="1" ht="11.25">
      <c r="B147" s="148"/>
      <c r="D147" s="149" t="s">
        <v>141</v>
      </c>
      <c r="E147" s="150" t="s">
        <v>1</v>
      </c>
      <c r="F147" s="151" t="s">
        <v>146</v>
      </c>
      <c r="H147" s="152">
        <v>2.94</v>
      </c>
      <c r="I147" s="153"/>
      <c r="L147" s="148"/>
      <c r="M147" s="154"/>
      <c r="T147" s="155"/>
      <c r="AT147" s="150" t="s">
        <v>141</v>
      </c>
      <c r="AU147" s="150" t="s">
        <v>82</v>
      </c>
      <c r="AV147" s="12" t="s">
        <v>82</v>
      </c>
      <c r="AW147" s="12" t="s">
        <v>30</v>
      </c>
      <c r="AX147" s="12" t="s">
        <v>73</v>
      </c>
      <c r="AY147" s="150" t="s">
        <v>132</v>
      </c>
    </row>
    <row r="148" spans="2:65" s="12" customFormat="1" ht="11.25">
      <c r="B148" s="148"/>
      <c r="D148" s="149" t="s">
        <v>141</v>
      </c>
      <c r="E148" s="150" t="s">
        <v>1</v>
      </c>
      <c r="F148" s="151" t="s">
        <v>147</v>
      </c>
      <c r="H148" s="152">
        <v>8.65</v>
      </c>
      <c r="I148" s="153"/>
      <c r="L148" s="148"/>
      <c r="M148" s="154"/>
      <c r="T148" s="155"/>
      <c r="AT148" s="150" t="s">
        <v>141</v>
      </c>
      <c r="AU148" s="150" t="s">
        <v>82</v>
      </c>
      <c r="AV148" s="12" t="s">
        <v>82</v>
      </c>
      <c r="AW148" s="12" t="s">
        <v>30</v>
      </c>
      <c r="AX148" s="12" t="s">
        <v>73</v>
      </c>
      <c r="AY148" s="150" t="s">
        <v>132</v>
      </c>
    </row>
    <row r="149" spans="2:65" s="13" customFormat="1" ht="11.25">
      <c r="B149" s="156"/>
      <c r="D149" s="149" t="s">
        <v>141</v>
      </c>
      <c r="E149" s="157" t="s">
        <v>1</v>
      </c>
      <c r="F149" s="158" t="s">
        <v>148</v>
      </c>
      <c r="H149" s="159">
        <v>11.59</v>
      </c>
      <c r="I149" s="160"/>
      <c r="L149" s="156"/>
      <c r="M149" s="161"/>
      <c r="T149" s="162"/>
      <c r="AT149" s="157" t="s">
        <v>141</v>
      </c>
      <c r="AU149" s="157" t="s">
        <v>82</v>
      </c>
      <c r="AV149" s="13" t="s">
        <v>139</v>
      </c>
      <c r="AW149" s="13" t="s">
        <v>30</v>
      </c>
      <c r="AX149" s="13" t="s">
        <v>80</v>
      </c>
      <c r="AY149" s="157" t="s">
        <v>132</v>
      </c>
    </row>
    <row r="150" spans="2:65" s="1" customFormat="1" ht="24.2" customHeight="1">
      <c r="B150" s="32"/>
      <c r="C150" s="134" t="s">
        <v>149</v>
      </c>
      <c r="D150" s="134" t="s">
        <v>135</v>
      </c>
      <c r="E150" s="135" t="s">
        <v>150</v>
      </c>
      <c r="F150" s="136" t="s">
        <v>151</v>
      </c>
      <c r="G150" s="137" t="s">
        <v>152</v>
      </c>
      <c r="H150" s="138">
        <v>28</v>
      </c>
      <c r="I150" s="139"/>
      <c r="J150" s="140">
        <f>ROUND(I150*H150,2)</f>
        <v>0</v>
      </c>
      <c r="K150" s="141"/>
      <c r="L150" s="32"/>
      <c r="M150" s="142" t="s">
        <v>1</v>
      </c>
      <c r="N150" s="143" t="s">
        <v>38</v>
      </c>
      <c r="P150" s="144">
        <f>O150*H150</f>
        <v>0</v>
      </c>
      <c r="Q150" s="144">
        <v>1.5E-3</v>
      </c>
      <c r="R150" s="144">
        <f>Q150*H150</f>
        <v>4.2000000000000003E-2</v>
      </c>
      <c r="S150" s="144">
        <v>0</v>
      </c>
      <c r="T150" s="145">
        <f>S150*H150</f>
        <v>0</v>
      </c>
      <c r="AR150" s="146" t="s">
        <v>139</v>
      </c>
      <c r="AT150" s="146" t="s">
        <v>135</v>
      </c>
      <c r="AU150" s="146" t="s">
        <v>82</v>
      </c>
      <c r="AY150" s="17" t="s">
        <v>132</v>
      </c>
      <c r="BE150" s="147">
        <f>IF(N150="základní",J150,0)</f>
        <v>0</v>
      </c>
      <c r="BF150" s="147">
        <f>IF(N150="snížená",J150,0)</f>
        <v>0</v>
      </c>
      <c r="BG150" s="147">
        <f>IF(N150="zákl. přenesená",J150,0)</f>
        <v>0</v>
      </c>
      <c r="BH150" s="147">
        <f>IF(N150="sníž. přenesená",J150,0)</f>
        <v>0</v>
      </c>
      <c r="BI150" s="147">
        <f>IF(N150="nulová",J150,0)</f>
        <v>0</v>
      </c>
      <c r="BJ150" s="17" t="s">
        <v>80</v>
      </c>
      <c r="BK150" s="147">
        <f>ROUND(I150*H150,2)</f>
        <v>0</v>
      </c>
      <c r="BL150" s="17" t="s">
        <v>139</v>
      </c>
      <c r="BM150" s="146" t="s">
        <v>153</v>
      </c>
    </row>
    <row r="151" spans="2:65" s="12" customFormat="1" ht="11.25">
      <c r="B151" s="148"/>
      <c r="D151" s="149" t="s">
        <v>141</v>
      </c>
      <c r="E151" s="150" t="s">
        <v>1</v>
      </c>
      <c r="F151" s="151" t="s">
        <v>154</v>
      </c>
      <c r="H151" s="152">
        <v>16.8</v>
      </c>
      <c r="I151" s="153"/>
      <c r="L151" s="148"/>
      <c r="M151" s="154"/>
      <c r="T151" s="155"/>
      <c r="AT151" s="150" t="s">
        <v>141</v>
      </c>
      <c r="AU151" s="150" t="s">
        <v>82</v>
      </c>
      <c r="AV151" s="12" t="s">
        <v>82</v>
      </c>
      <c r="AW151" s="12" t="s">
        <v>30</v>
      </c>
      <c r="AX151" s="12" t="s">
        <v>73</v>
      </c>
      <c r="AY151" s="150" t="s">
        <v>132</v>
      </c>
    </row>
    <row r="152" spans="2:65" s="12" customFormat="1" ht="22.5">
      <c r="B152" s="148"/>
      <c r="D152" s="149" t="s">
        <v>141</v>
      </c>
      <c r="E152" s="150" t="s">
        <v>1</v>
      </c>
      <c r="F152" s="151" t="s">
        <v>155</v>
      </c>
      <c r="H152" s="152">
        <v>11.2</v>
      </c>
      <c r="I152" s="153"/>
      <c r="L152" s="148"/>
      <c r="M152" s="154"/>
      <c r="T152" s="155"/>
      <c r="AT152" s="150" t="s">
        <v>141</v>
      </c>
      <c r="AU152" s="150" t="s">
        <v>82</v>
      </c>
      <c r="AV152" s="12" t="s">
        <v>82</v>
      </c>
      <c r="AW152" s="12" t="s">
        <v>30</v>
      </c>
      <c r="AX152" s="12" t="s">
        <v>73</v>
      </c>
      <c r="AY152" s="150" t="s">
        <v>132</v>
      </c>
    </row>
    <row r="153" spans="2:65" s="13" customFormat="1" ht="11.25">
      <c r="B153" s="156"/>
      <c r="D153" s="149" t="s">
        <v>141</v>
      </c>
      <c r="E153" s="157" t="s">
        <v>1</v>
      </c>
      <c r="F153" s="158" t="s">
        <v>148</v>
      </c>
      <c r="H153" s="159">
        <v>28</v>
      </c>
      <c r="I153" s="160"/>
      <c r="L153" s="156"/>
      <c r="M153" s="161"/>
      <c r="T153" s="162"/>
      <c r="AT153" s="157" t="s">
        <v>141</v>
      </c>
      <c r="AU153" s="157" t="s">
        <v>82</v>
      </c>
      <c r="AV153" s="13" t="s">
        <v>139</v>
      </c>
      <c r="AW153" s="13" t="s">
        <v>30</v>
      </c>
      <c r="AX153" s="13" t="s">
        <v>80</v>
      </c>
      <c r="AY153" s="157" t="s">
        <v>132</v>
      </c>
    </row>
    <row r="154" spans="2:65" s="1" customFormat="1" ht="21.75" customHeight="1">
      <c r="B154" s="32"/>
      <c r="C154" s="134" t="s">
        <v>139</v>
      </c>
      <c r="D154" s="134" t="s">
        <v>135</v>
      </c>
      <c r="E154" s="135" t="s">
        <v>156</v>
      </c>
      <c r="F154" s="136" t="s">
        <v>157</v>
      </c>
      <c r="G154" s="137" t="s">
        <v>138</v>
      </c>
      <c r="H154" s="138">
        <v>20.14</v>
      </c>
      <c r="I154" s="139"/>
      <c r="J154" s="140">
        <f>ROUND(I154*H154,2)</f>
        <v>0</v>
      </c>
      <c r="K154" s="141"/>
      <c r="L154" s="32"/>
      <c r="M154" s="142" t="s">
        <v>1</v>
      </c>
      <c r="N154" s="143" t="s">
        <v>38</v>
      </c>
      <c r="P154" s="144">
        <f>O154*H154</f>
        <v>0</v>
      </c>
      <c r="Q154" s="144">
        <v>2.0000000000000002E-5</v>
      </c>
      <c r="R154" s="144">
        <f>Q154*H154</f>
        <v>4.0280000000000003E-4</v>
      </c>
      <c r="S154" s="144">
        <v>1.0000000000000001E-5</v>
      </c>
      <c r="T154" s="145">
        <f>S154*H154</f>
        <v>2.0140000000000002E-4</v>
      </c>
      <c r="AR154" s="146" t="s">
        <v>139</v>
      </c>
      <c r="AT154" s="146" t="s">
        <v>135</v>
      </c>
      <c r="AU154" s="146" t="s">
        <v>82</v>
      </c>
      <c r="AY154" s="17" t="s">
        <v>132</v>
      </c>
      <c r="BE154" s="147">
        <f>IF(N154="základní",J154,0)</f>
        <v>0</v>
      </c>
      <c r="BF154" s="147">
        <f>IF(N154="snížená",J154,0)</f>
        <v>0</v>
      </c>
      <c r="BG154" s="147">
        <f>IF(N154="zákl. přenesená",J154,0)</f>
        <v>0</v>
      </c>
      <c r="BH154" s="147">
        <f>IF(N154="sníž. přenesená",J154,0)</f>
        <v>0</v>
      </c>
      <c r="BI154" s="147">
        <f>IF(N154="nulová",J154,0)</f>
        <v>0</v>
      </c>
      <c r="BJ154" s="17" t="s">
        <v>80</v>
      </c>
      <c r="BK154" s="147">
        <f>ROUND(I154*H154,2)</f>
        <v>0</v>
      </c>
      <c r="BL154" s="17" t="s">
        <v>139</v>
      </c>
      <c r="BM154" s="146" t="s">
        <v>158</v>
      </c>
    </row>
    <row r="155" spans="2:65" s="12" customFormat="1" ht="11.25">
      <c r="B155" s="148"/>
      <c r="D155" s="149" t="s">
        <v>141</v>
      </c>
      <c r="E155" s="150" t="s">
        <v>1</v>
      </c>
      <c r="F155" s="151" t="s">
        <v>159</v>
      </c>
      <c r="H155" s="152">
        <v>20.14</v>
      </c>
      <c r="I155" s="153"/>
      <c r="L155" s="148"/>
      <c r="M155" s="154"/>
      <c r="T155" s="155"/>
      <c r="AT155" s="150" t="s">
        <v>141</v>
      </c>
      <c r="AU155" s="150" t="s">
        <v>82</v>
      </c>
      <c r="AV155" s="12" t="s">
        <v>82</v>
      </c>
      <c r="AW155" s="12" t="s">
        <v>30</v>
      </c>
      <c r="AX155" s="12" t="s">
        <v>80</v>
      </c>
      <c r="AY155" s="150" t="s">
        <v>132</v>
      </c>
    </row>
    <row r="156" spans="2:65" s="1" customFormat="1" ht="24.2" customHeight="1">
      <c r="B156" s="32"/>
      <c r="C156" s="134" t="s">
        <v>160</v>
      </c>
      <c r="D156" s="134" t="s">
        <v>135</v>
      </c>
      <c r="E156" s="135" t="s">
        <v>161</v>
      </c>
      <c r="F156" s="136" t="s">
        <v>162</v>
      </c>
      <c r="G156" s="137" t="s">
        <v>152</v>
      </c>
      <c r="H156" s="138">
        <v>53.2</v>
      </c>
      <c r="I156" s="139"/>
      <c r="J156" s="140">
        <f>ROUND(I156*H156,2)</f>
        <v>0</v>
      </c>
      <c r="K156" s="141"/>
      <c r="L156" s="32"/>
      <c r="M156" s="142" t="s">
        <v>1</v>
      </c>
      <c r="N156" s="143" t="s">
        <v>38</v>
      </c>
      <c r="P156" s="144">
        <f>O156*H156</f>
        <v>0</v>
      </c>
      <c r="Q156" s="144">
        <v>2.1000000000000001E-4</v>
      </c>
      <c r="R156" s="144">
        <f>Q156*H156</f>
        <v>1.1172000000000001E-2</v>
      </c>
      <c r="S156" s="144">
        <v>0</v>
      </c>
      <c r="T156" s="145">
        <f>S156*H156</f>
        <v>0</v>
      </c>
      <c r="AR156" s="146" t="s">
        <v>139</v>
      </c>
      <c r="AT156" s="146" t="s">
        <v>135</v>
      </c>
      <c r="AU156" s="146" t="s">
        <v>82</v>
      </c>
      <c r="AY156" s="17" t="s">
        <v>132</v>
      </c>
      <c r="BE156" s="147">
        <f>IF(N156="základní",J156,0)</f>
        <v>0</v>
      </c>
      <c r="BF156" s="147">
        <f>IF(N156="snížená",J156,0)</f>
        <v>0</v>
      </c>
      <c r="BG156" s="147">
        <f>IF(N156="zákl. přenesená",J156,0)</f>
        <v>0</v>
      </c>
      <c r="BH156" s="147">
        <f>IF(N156="sníž. přenesená",J156,0)</f>
        <v>0</v>
      </c>
      <c r="BI156" s="147">
        <f>IF(N156="nulová",J156,0)</f>
        <v>0</v>
      </c>
      <c r="BJ156" s="17" t="s">
        <v>80</v>
      </c>
      <c r="BK156" s="147">
        <f>ROUND(I156*H156,2)</f>
        <v>0</v>
      </c>
      <c r="BL156" s="17" t="s">
        <v>139</v>
      </c>
      <c r="BM156" s="146" t="s">
        <v>163</v>
      </c>
    </row>
    <row r="157" spans="2:65" s="12" customFormat="1" ht="11.25">
      <c r="B157" s="148"/>
      <c r="D157" s="149" t="s">
        <v>141</v>
      </c>
      <c r="E157" s="150" t="s">
        <v>1</v>
      </c>
      <c r="F157" s="151" t="s">
        <v>154</v>
      </c>
      <c r="H157" s="152">
        <v>16.8</v>
      </c>
      <c r="I157" s="153"/>
      <c r="L157" s="148"/>
      <c r="M157" s="154"/>
      <c r="T157" s="155"/>
      <c r="AT157" s="150" t="s">
        <v>141</v>
      </c>
      <c r="AU157" s="150" t="s">
        <v>82</v>
      </c>
      <c r="AV157" s="12" t="s">
        <v>82</v>
      </c>
      <c r="AW157" s="12" t="s">
        <v>30</v>
      </c>
      <c r="AX157" s="12" t="s">
        <v>73</v>
      </c>
      <c r="AY157" s="150" t="s">
        <v>132</v>
      </c>
    </row>
    <row r="158" spans="2:65" s="12" customFormat="1" ht="11.25">
      <c r="B158" s="148"/>
      <c r="D158" s="149" t="s">
        <v>141</v>
      </c>
      <c r="E158" s="150" t="s">
        <v>1</v>
      </c>
      <c r="F158" s="151" t="s">
        <v>164</v>
      </c>
      <c r="H158" s="152">
        <v>36.4</v>
      </c>
      <c r="I158" s="153"/>
      <c r="L158" s="148"/>
      <c r="M158" s="154"/>
      <c r="T158" s="155"/>
      <c r="AT158" s="150" t="s">
        <v>141</v>
      </c>
      <c r="AU158" s="150" t="s">
        <v>82</v>
      </c>
      <c r="AV158" s="12" t="s">
        <v>82</v>
      </c>
      <c r="AW158" s="12" t="s">
        <v>30</v>
      </c>
      <c r="AX158" s="12" t="s">
        <v>73</v>
      </c>
      <c r="AY158" s="150" t="s">
        <v>132</v>
      </c>
    </row>
    <row r="159" spans="2:65" s="13" customFormat="1" ht="11.25">
      <c r="B159" s="156"/>
      <c r="D159" s="149" t="s">
        <v>141</v>
      </c>
      <c r="E159" s="157" t="s">
        <v>1</v>
      </c>
      <c r="F159" s="158" t="s">
        <v>148</v>
      </c>
      <c r="H159" s="159">
        <v>53.2</v>
      </c>
      <c r="I159" s="160"/>
      <c r="L159" s="156"/>
      <c r="M159" s="161"/>
      <c r="T159" s="162"/>
      <c r="AT159" s="157" t="s">
        <v>141</v>
      </c>
      <c r="AU159" s="157" t="s">
        <v>82</v>
      </c>
      <c r="AV159" s="13" t="s">
        <v>139</v>
      </c>
      <c r="AW159" s="13" t="s">
        <v>30</v>
      </c>
      <c r="AX159" s="13" t="s">
        <v>80</v>
      </c>
      <c r="AY159" s="157" t="s">
        <v>132</v>
      </c>
    </row>
    <row r="160" spans="2:65" s="11" customFormat="1" ht="22.9" customHeight="1">
      <c r="B160" s="122"/>
      <c r="D160" s="123" t="s">
        <v>72</v>
      </c>
      <c r="E160" s="132" t="s">
        <v>165</v>
      </c>
      <c r="F160" s="132" t="s">
        <v>166</v>
      </c>
      <c r="I160" s="125"/>
      <c r="J160" s="133">
        <f>BK160</f>
        <v>0</v>
      </c>
      <c r="L160" s="122"/>
      <c r="M160" s="127"/>
      <c r="P160" s="128">
        <f>SUM(P161:P167)</f>
        <v>0</v>
      </c>
      <c r="R160" s="128">
        <f>SUM(R161:R167)</f>
        <v>0</v>
      </c>
      <c r="T160" s="129">
        <f>SUM(T161:T167)</f>
        <v>0.25079999999999997</v>
      </c>
      <c r="AR160" s="123" t="s">
        <v>80</v>
      </c>
      <c r="AT160" s="130" t="s">
        <v>72</v>
      </c>
      <c r="AU160" s="130" t="s">
        <v>80</v>
      </c>
      <c r="AY160" s="123" t="s">
        <v>132</v>
      </c>
      <c r="BK160" s="131">
        <f>SUM(BK161:BK167)</f>
        <v>0</v>
      </c>
    </row>
    <row r="161" spans="2:65" s="1" customFormat="1" ht="16.5" customHeight="1">
      <c r="B161" s="32"/>
      <c r="C161" s="134" t="s">
        <v>167</v>
      </c>
      <c r="D161" s="134" t="s">
        <v>135</v>
      </c>
      <c r="E161" s="135" t="s">
        <v>168</v>
      </c>
      <c r="F161" s="136" t="s">
        <v>169</v>
      </c>
      <c r="G161" s="137" t="s">
        <v>152</v>
      </c>
      <c r="H161" s="138">
        <v>11.2</v>
      </c>
      <c r="I161" s="139"/>
      <c r="J161" s="140">
        <f>ROUND(I161*H161,2)</f>
        <v>0</v>
      </c>
      <c r="K161" s="141"/>
      <c r="L161" s="32"/>
      <c r="M161" s="142" t="s">
        <v>1</v>
      </c>
      <c r="N161" s="143" t="s">
        <v>38</v>
      </c>
      <c r="P161" s="144">
        <f>O161*H161</f>
        <v>0</v>
      </c>
      <c r="Q161" s="144">
        <v>0</v>
      </c>
      <c r="R161" s="144">
        <f>Q161*H161</f>
        <v>0</v>
      </c>
      <c r="S161" s="144">
        <v>8.9999999999999993E-3</v>
      </c>
      <c r="T161" s="145">
        <f>S161*H161</f>
        <v>0.10079999999999999</v>
      </c>
      <c r="AR161" s="146" t="s">
        <v>139</v>
      </c>
      <c r="AT161" s="146" t="s">
        <v>135</v>
      </c>
      <c r="AU161" s="146" t="s">
        <v>82</v>
      </c>
      <c r="AY161" s="17" t="s">
        <v>132</v>
      </c>
      <c r="BE161" s="147">
        <f>IF(N161="základní",J161,0)</f>
        <v>0</v>
      </c>
      <c r="BF161" s="147">
        <f>IF(N161="snížená",J161,0)</f>
        <v>0</v>
      </c>
      <c r="BG161" s="147">
        <f>IF(N161="zákl. přenesená",J161,0)</f>
        <v>0</v>
      </c>
      <c r="BH161" s="147">
        <f>IF(N161="sníž. přenesená",J161,0)</f>
        <v>0</v>
      </c>
      <c r="BI161" s="147">
        <f>IF(N161="nulová",J161,0)</f>
        <v>0</v>
      </c>
      <c r="BJ161" s="17" t="s">
        <v>80</v>
      </c>
      <c r="BK161" s="147">
        <f>ROUND(I161*H161,2)</f>
        <v>0</v>
      </c>
      <c r="BL161" s="17" t="s">
        <v>139</v>
      </c>
      <c r="BM161" s="146" t="s">
        <v>170</v>
      </c>
    </row>
    <row r="162" spans="2:65" s="12" customFormat="1" ht="11.25">
      <c r="B162" s="148"/>
      <c r="D162" s="149" t="s">
        <v>141</v>
      </c>
      <c r="E162" s="150" t="s">
        <v>1</v>
      </c>
      <c r="F162" s="151" t="s">
        <v>171</v>
      </c>
      <c r="H162" s="152">
        <v>11.2</v>
      </c>
      <c r="I162" s="153"/>
      <c r="L162" s="148"/>
      <c r="M162" s="154"/>
      <c r="T162" s="155"/>
      <c r="AT162" s="150" t="s">
        <v>141</v>
      </c>
      <c r="AU162" s="150" t="s">
        <v>82</v>
      </c>
      <c r="AV162" s="12" t="s">
        <v>82</v>
      </c>
      <c r="AW162" s="12" t="s">
        <v>30</v>
      </c>
      <c r="AX162" s="12" t="s">
        <v>80</v>
      </c>
      <c r="AY162" s="150" t="s">
        <v>132</v>
      </c>
    </row>
    <row r="163" spans="2:65" s="1" customFormat="1" ht="33" customHeight="1">
      <c r="B163" s="32"/>
      <c r="C163" s="134" t="s">
        <v>172</v>
      </c>
      <c r="D163" s="134" t="s">
        <v>135</v>
      </c>
      <c r="E163" s="135" t="s">
        <v>173</v>
      </c>
      <c r="F163" s="136" t="s">
        <v>174</v>
      </c>
      <c r="G163" s="137" t="s">
        <v>152</v>
      </c>
      <c r="H163" s="138">
        <v>3.6</v>
      </c>
      <c r="I163" s="139"/>
      <c r="J163" s="140">
        <f>ROUND(I163*H163,2)</f>
        <v>0</v>
      </c>
      <c r="K163" s="141"/>
      <c r="L163" s="32"/>
      <c r="M163" s="142" t="s">
        <v>1</v>
      </c>
      <c r="N163" s="143" t="s">
        <v>38</v>
      </c>
      <c r="P163" s="144">
        <f>O163*H163</f>
        <v>0</v>
      </c>
      <c r="Q163" s="144">
        <v>0</v>
      </c>
      <c r="R163" s="144">
        <f>Q163*H163</f>
        <v>0</v>
      </c>
      <c r="S163" s="144">
        <v>0</v>
      </c>
      <c r="T163" s="145">
        <f>S163*H163</f>
        <v>0</v>
      </c>
      <c r="AR163" s="146" t="s">
        <v>139</v>
      </c>
      <c r="AT163" s="146" t="s">
        <v>135</v>
      </c>
      <c r="AU163" s="146" t="s">
        <v>82</v>
      </c>
      <c r="AY163" s="17" t="s">
        <v>132</v>
      </c>
      <c r="BE163" s="147">
        <f>IF(N163="základní",J163,0)</f>
        <v>0</v>
      </c>
      <c r="BF163" s="147">
        <f>IF(N163="snížená",J163,0)</f>
        <v>0</v>
      </c>
      <c r="BG163" s="147">
        <f>IF(N163="zákl. přenesená",J163,0)</f>
        <v>0</v>
      </c>
      <c r="BH163" s="147">
        <f>IF(N163="sníž. přenesená",J163,0)</f>
        <v>0</v>
      </c>
      <c r="BI163" s="147">
        <f>IF(N163="nulová",J163,0)</f>
        <v>0</v>
      </c>
      <c r="BJ163" s="17" t="s">
        <v>80</v>
      </c>
      <c r="BK163" s="147">
        <f>ROUND(I163*H163,2)</f>
        <v>0</v>
      </c>
      <c r="BL163" s="17" t="s">
        <v>139</v>
      </c>
      <c r="BM163" s="146" t="s">
        <v>175</v>
      </c>
    </row>
    <row r="164" spans="2:65" s="12" customFormat="1" ht="11.25">
      <c r="B164" s="148"/>
      <c r="D164" s="149" t="s">
        <v>141</v>
      </c>
      <c r="E164" s="150" t="s">
        <v>1</v>
      </c>
      <c r="F164" s="151" t="s">
        <v>176</v>
      </c>
      <c r="H164" s="152">
        <v>3.6</v>
      </c>
      <c r="I164" s="153"/>
      <c r="L164" s="148"/>
      <c r="M164" s="154"/>
      <c r="T164" s="155"/>
      <c r="AT164" s="150" t="s">
        <v>141</v>
      </c>
      <c r="AU164" s="150" t="s">
        <v>82</v>
      </c>
      <c r="AV164" s="12" t="s">
        <v>82</v>
      </c>
      <c r="AW164" s="12" t="s">
        <v>30</v>
      </c>
      <c r="AX164" s="12" t="s">
        <v>80</v>
      </c>
      <c r="AY164" s="150" t="s">
        <v>132</v>
      </c>
    </row>
    <row r="165" spans="2:65" s="1" customFormat="1" ht="24.2" customHeight="1">
      <c r="B165" s="32"/>
      <c r="C165" s="134" t="s">
        <v>177</v>
      </c>
      <c r="D165" s="134" t="s">
        <v>135</v>
      </c>
      <c r="E165" s="135" t="s">
        <v>178</v>
      </c>
      <c r="F165" s="136" t="s">
        <v>179</v>
      </c>
      <c r="G165" s="137" t="s">
        <v>152</v>
      </c>
      <c r="H165" s="138">
        <v>8.4</v>
      </c>
      <c r="I165" s="139"/>
      <c r="J165" s="140">
        <f>ROUND(I165*H165,2)</f>
        <v>0</v>
      </c>
      <c r="K165" s="141"/>
      <c r="L165" s="32"/>
      <c r="M165" s="142" t="s">
        <v>1</v>
      </c>
      <c r="N165" s="143" t="s">
        <v>38</v>
      </c>
      <c r="P165" s="144">
        <f>O165*H165</f>
        <v>0</v>
      </c>
      <c r="Q165" s="144">
        <v>0</v>
      </c>
      <c r="R165" s="144">
        <f>Q165*H165</f>
        <v>0</v>
      </c>
      <c r="S165" s="144">
        <v>0</v>
      </c>
      <c r="T165" s="145">
        <f>S165*H165</f>
        <v>0</v>
      </c>
      <c r="AR165" s="146" t="s">
        <v>139</v>
      </c>
      <c r="AT165" s="146" t="s">
        <v>135</v>
      </c>
      <c r="AU165" s="146" t="s">
        <v>82</v>
      </c>
      <c r="AY165" s="17" t="s">
        <v>132</v>
      </c>
      <c r="BE165" s="147">
        <f>IF(N165="základní",J165,0)</f>
        <v>0</v>
      </c>
      <c r="BF165" s="147">
        <f>IF(N165="snížená",J165,0)</f>
        <v>0</v>
      </c>
      <c r="BG165" s="147">
        <f>IF(N165="zákl. přenesená",J165,0)</f>
        <v>0</v>
      </c>
      <c r="BH165" s="147">
        <f>IF(N165="sníž. přenesená",J165,0)</f>
        <v>0</v>
      </c>
      <c r="BI165" s="147">
        <f>IF(N165="nulová",J165,0)</f>
        <v>0</v>
      </c>
      <c r="BJ165" s="17" t="s">
        <v>80</v>
      </c>
      <c r="BK165" s="147">
        <f>ROUND(I165*H165,2)</f>
        <v>0</v>
      </c>
      <c r="BL165" s="17" t="s">
        <v>139</v>
      </c>
      <c r="BM165" s="146" t="s">
        <v>180</v>
      </c>
    </row>
    <row r="166" spans="2:65" s="12" customFormat="1" ht="11.25">
      <c r="B166" s="148"/>
      <c r="D166" s="149" t="s">
        <v>141</v>
      </c>
      <c r="E166" s="150" t="s">
        <v>1</v>
      </c>
      <c r="F166" s="151" t="s">
        <v>181</v>
      </c>
      <c r="H166" s="152">
        <v>8.4</v>
      </c>
      <c r="I166" s="153"/>
      <c r="L166" s="148"/>
      <c r="M166" s="154"/>
      <c r="T166" s="155"/>
      <c r="AT166" s="150" t="s">
        <v>141</v>
      </c>
      <c r="AU166" s="150" t="s">
        <v>82</v>
      </c>
      <c r="AV166" s="12" t="s">
        <v>82</v>
      </c>
      <c r="AW166" s="12" t="s">
        <v>30</v>
      </c>
      <c r="AX166" s="12" t="s">
        <v>80</v>
      </c>
      <c r="AY166" s="150" t="s">
        <v>132</v>
      </c>
    </row>
    <row r="167" spans="2:65" s="1" customFormat="1" ht="21.75" customHeight="1">
      <c r="B167" s="32"/>
      <c r="C167" s="134" t="s">
        <v>165</v>
      </c>
      <c r="D167" s="134" t="s">
        <v>135</v>
      </c>
      <c r="E167" s="135" t="s">
        <v>182</v>
      </c>
      <c r="F167" s="136" t="s">
        <v>183</v>
      </c>
      <c r="G167" s="137" t="s">
        <v>184</v>
      </c>
      <c r="H167" s="138">
        <v>30</v>
      </c>
      <c r="I167" s="139"/>
      <c r="J167" s="140">
        <f>ROUND(I167*H167,2)</f>
        <v>0</v>
      </c>
      <c r="K167" s="141"/>
      <c r="L167" s="32"/>
      <c r="M167" s="142" t="s">
        <v>1</v>
      </c>
      <c r="N167" s="143" t="s">
        <v>38</v>
      </c>
      <c r="P167" s="144">
        <f>O167*H167</f>
        <v>0</v>
      </c>
      <c r="Q167" s="144">
        <v>0</v>
      </c>
      <c r="R167" s="144">
        <f>Q167*H167</f>
        <v>0</v>
      </c>
      <c r="S167" s="144">
        <v>5.0000000000000001E-3</v>
      </c>
      <c r="T167" s="145">
        <f>S167*H167</f>
        <v>0.15</v>
      </c>
      <c r="AR167" s="146" t="s">
        <v>139</v>
      </c>
      <c r="AT167" s="146" t="s">
        <v>135</v>
      </c>
      <c r="AU167" s="146" t="s">
        <v>82</v>
      </c>
      <c r="AY167" s="17" t="s">
        <v>132</v>
      </c>
      <c r="BE167" s="147">
        <f>IF(N167="základní",J167,0)</f>
        <v>0</v>
      </c>
      <c r="BF167" s="147">
        <f>IF(N167="snížená",J167,0)</f>
        <v>0</v>
      </c>
      <c r="BG167" s="147">
        <f>IF(N167="zákl. přenesená",J167,0)</f>
        <v>0</v>
      </c>
      <c r="BH167" s="147">
        <f>IF(N167="sníž. přenesená",J167,0)</f>
        <v>0</v>
      </c>
      <c r="BI167" s="147">
        <f>IF(N167="nulová",J167,0)</f>
        <v>0</v>
      </c>
      <c r="BJ167" s="17" t="s">
        <v>80</v>
      </c>
      <c r="BK167" s="147">
        <f>ROUND(I167*H167,2)</f>
        <v>0</v>
      </c>
      <c r="BL167" s="17" t="s">
        <v>139</v>
      </c>
      <c r="BM167" s="146" t="s">
        <v>185</v>
      </c>
    </row>
    <row r="168" spans="2:65" s="11" customFormat="1" ht="22.9" customHeight="1">
      <c r="B168" s="122"/>
      <c r="D168" s="123" t="s">
        <v>72</v>
      </c>
      <c r="E168" s="132" t="s">
        <v>186</v>
      </c>
      <c r="F168" s="132" t="s">
        <v>187</v>
      </c>
      <c r="I168" s="125"/>
      <c r="J168" s="133">
        <f>BK168</f>
        <v>0</v>
      </c>
      <c r="L168" s="122"/>
      <c r="M168" s="127"/>
      <c r="P168" s="128">
        <f>SUM(P169:P187)</f>
        <v>0</v>
      </c>
      <c r="R168" s="128">
        <f>SUM(R169:R187)</f>
        <v>0</v>
      </c>
      <c r="T168" s="129">
        <f>SUM(T169:T187)</f>
        <v>0</v>
      </c>
      <c r="AR168" s="123" t="s">
        <v>80</v>
      </c>
      <c r="AT168" s="130" t="s">
        <v>72</v>
      </c>
      <c r="AU168" s="130" t="s">
        <v>80</v>
      </c>
      <c r="AY168" s="123" t="s">
        <v>132</v>
      </c>
      <c r="BK168" s="131">
        <f>SUM(BK169:BK187)</f>
        <v>0</v>
      </c>
    </row>
    <row r="169" spans="2:65" s="1" customFormat="1" ht="37.9" customHeight="1">
      <c r="B169" s="32"/>
      <c r="C169" s="134" t="s">
        <v>188</v>
      </c>
      <c r="D169" s="134" t="s">
        <v>135</v>
      </c>
      <c r="E169" s="135" t="s">
        <v>189</v>
      </c>
      <c r="F169" s="136" t="s">
        <v>190</v>
      </c>
      <c r="G169" s="137" t="s">
        <v>138</v>
      </c>
      <c r="H169" s="138">
        <v>64.8</v>
      </c>
      <c r="I169" s="139"/>
      <c r="J169" s="140">
        <f>ROUND(I169*H169,2)</f>
        <v>0</v>
      </c>
      <c r="K169" s="141"/>
      <c r="L169" s="32"/>
      <c r="M169" s="142" t="s">
        <v>1</v>
      </c>
      <c r="N169" s="143" t="s">
        <v>38</v>
      </c>
      <c r="P169" s="144">
        <f>O169*H169</f>
        <v>0</v>
      </c>
      <c r="Q169" s="144">
        <v>0</v>
      </c>
      <c r="R169" s="144">
        <f>Q169*H169</f>
        <v>0</v>
      </c>
      <c r="S169" s="144">
        <v>0</v>
      </c>
      <c r="T169" s="145">
        <f>S169*H169</f>
        <v>0</v>
      </c>
      <c r="AR169" s="146" t="s">
        <v>139</v>
      </c>
      <c r="AT169" s="146" t="s">
        <v>135</v>
      </c>
      <c r="AU169" s="146" t="s">
        <v>82</v>
      </c>
      <c r="AY169" s="17" t="s">
        <v>132</v>
      </c>
      <c r="BE169" s="147">
        <f>IF(N169="základní",J169,0)</f>
        <v>0</v>
      </c>
      <c r="BF169" s="147">
        <f>IF(N169="snížená",J169,0)</f>
        <v>0</v>
      </c>
      <c r="BG169" s="147">
        <f>IF(N169="zákl. přenesená",J169,0)</f>
        <v>0</v>
      </c>
      <c r="BH169" s="147">
        <f>IF(N169="sníž. přenesená",J169,0)</f>
        <v>0</v>
      </c>
      <c r="BI169" s="147">
        <f>IF(N169="nulová",J169,0)</f>
        <v>0</v>
      </c>
      <c r="BJ169" s="17" t="s">
        <v>80</v>
      </c>
      <c r="BK169" s="147">
        <f>ROUND(I169*H169,2)</f>
        <v>0</v>
      </c>
      <c r="BL169" s="17" t="s">
        <v>139</v>
      </c>
      <c r="BM169" s="146" t="s">
        <v>191</v>
      </c>
    </row>
    <row r="170" spans="2:65" s="12" customFormat="1" ht="11.25">
      <c r="B170" s="148"/>
      <c r="D170" s="149" t="s">
        <v>141</v>
      </c>
      <c r="E170" s="150" t="s">
        <v>1</v>
      </c>
      <c r="F170" s="151" t="s">
        <v>192</v>
      </c>
      <c r="H170" s="152">
        <v>41.4</v>
      </c>
      <c r="I170" s="153"/>
      <c r="L170" s="148"/>
      <c r="M170" s="154"/>
      <c r="T170" s="155"/>
      <c r="AT170" s="150" t="s">
        <v>141</v>
      </c>
      <c r="AU170" s="150" t="s">
        <v>82</v>
      </c>
      <c r="AV170" s="12" t="s">
        <v>82</v>
      </c>
      <c r="AW170" s="12" t="s">
        <v>30</v>
      </c>
      <c r="AX170" s="12" t="s">
        <v>73</v>
      </c>
      <c r="AY170" s="150" t="s">
        <v>132</v>
      </c>
    </row>
    <row r="171" spans="2:65" s="12" customFormat="1" ht="22.5">
      <c r="B171" s="148"/>
      <c r="D171" s="149" t="s">
        <v>141</v>
      </c>
      <c r="E171" s="150" t="s">
        <v>1</v>
      </c>
      <c r="F171" s="151" t="s">
        <v>193</v>
      </c>
      <c r="H171" s="152">
        <v>23.4</v>
      </c>
      <c r="I171" s="153"/>
      <c r="L171" s="148"/>
      <c r="M171" s="154"/>
      <c r="T171" s="155"/>
      <c r="AT171" s="150" t="s">
        <v>141</v>
      </c>
      <c r="AU171" s="150" t="s">
        <v>82</v>
      </c>
      <c r="AV171" s="12" t="s">
        <v>82</v>
      </c>
      <c r="AW171" s="12" t="s">
        <v>30</v>
      </c>
      <c r="AX171" s="12" t="s">
        <v>73</v>
      </c>
      <c r="AY171" s="150" t="s">
        <v>132</v>
      </c>
    </row>
    <row r="172" spans="2:65" s="13" customFormat="1" ht="11.25">
      <c r="B172" s="156"/>
      <c r="D172" s="149" t="s">
        <v>141</v>
      </c>
      <c r="E172" s="157" t="s">
        <v>1</v>
      </c>
      <c r="F172" s="158" t="s">
        <v>148</v>
      </c>
      <c r="H172" s="159">
        <v>64.8</v>
      </c>
      <c r="I172" s="160"/>
      <c r="L172" s="156"/>
      <c r="M172" s="161"/>
      <c r="T172" s="162"/>
      <c r="AT172" s="157" t="s">
        <v>141</v>
      </c>
      <c r="AU172" s="157" t="s">
        <v>82</v>
      </c>
      <c r="AV172" s="13" t="s">
        <v>139</v>
      </c>
      <c r="AW172" s="13" t="s">
        <v>30</v>
      </c>
      <c r="AX172" s="13" t="s">
        <v>80</v>
      </c>
      <c r="AY172" s="157" t="s">
        <v>132</v>
      </c>
    </row>
    <row r="173" spans="2:65" s="1" customFormat="1" ht="37.9" customHeight="1">
      <c r="B173" s="32"/>
      <c r="C173" s="134" t="s">
        <v>194</v>
      </c>
      <c r="D173" s="134" t="s">
        <v>135</v>
      </c>
      <c r="E173" s="135" t="s">
        <v>195</v>
      </c>
      <c r="F173" s="136" t="s">
        <v>196</v>
      </c>
      <c r="G173" s="137" t="s">
        <v>138</v>
      </c>
      <c r="H173" s="138">
        <v>1944</v>
      </c>
      <c r="I173" s="139"/>
      <c r="J173" s="140">
        <f>ROUND(I173*H173,2)</f>
        <v>0</v>
      </c>
      <c r="K173" s="141"/>
      <c r="L173" s="32"/>
      <c r="M173" s="142" t="s">
        <v>1</v>
      </c>
      <c r="N173" s="143" t="s">
        <v>38</v>
      </c>
      <c r="P173" s="144">
        <f>O173*H173</f>
        <v>0</v>
      </c>
      <c r="Q173" s="144">
        <v>0</v>
      </c>
      <c r="R173" s="144">
        <f>Q173*H173</f>
        <v>0</v>
      </c>
      <c r="S173" s="144">
        <v>0</v>
      </c>
      <c r="T173" s="145">
        <f>S173*H173</f>
        <v>0</v>
      </c>
      <c r="AR173" s="146" t="s">
        <v>139</v>
      </c>
      <c r="AT173" s="146" t="s">
        <v>135</v>
      </c>
      <c r="AU173" s="146" t="s">
        <v>82</v>
      </c>
      <c r="AY173" s="17" t="s">
        <v>132</v>
      </c>
      <c r="BE173" s="147">
        <f>IF(N173="základní",J173,0)</f>
        <v>0</v>
      </c>
      <c r="BF173" s="147">
        <f>IF(N173="snížená",J173,0)</f>
        <v>0</v>
      </c>
      <c r="BG173" s="147">
        <f>IF(N173="zákl. přenesená",J173,0)</f>
        <v>0</v>
      </c>
      <c r="BH173" s="147">
        <f>IF(N173="sníž. přenesená",J173,0)</f>
        <v>0</v>
      </c>
      <c r="BI173" s="147">
        <f>IF(N173="nulová",J173,0)</f>
        <v>0</v>
      </c>
      <c r="BJ173" s="17" t="s">
        <v>80</v>
      </c>
      <c r="BK173" s="147">
        <f>ROUND(I173*H173,2)</f>
        <v>0</v>
      </c>
      <c r="BL173" s="17" t="s">
        <v>139</v>
      </c>
      <c r="BM173" s="146" t="s">
        <v>197</v>
      </c>
    </row>
    <row r="174" spans="2:65" s="12" customFormat="1" ht="11.25">
      <c r="B174" s="148"/>
      <c r="D174" s="149" t="s">
        <v>141</v>
      </c>
      <c r="E174" s="150" t="s">
        <v>1</v>
      </c>
      <c r="F174" s="151" t="s">
        <v>192</v>
      </c>
      <c r="H174" s="152">
        <v>41.4</v>
      </c>
      <c r="I174" s="153"/>
      <c r="L174" s="148"/>
      <c r="M174" s="154"/>
      <c r="T174" s="155"/>
      <c r="AT174" s="150" t="s">
        <v>141</v>
      </c>
      <c r="AU174" s="150" t="s">
        <v>82</v>
      </c>
      <c r="AV174" s="12" t="s">
        <v>82</v>
      </c>
      <c r="AW174" s="12" t="s">
        <v>30</v>
      </c>
      <c r="AX174" s="12" t="s">
        <v>73</v>
      </c>
      <c r="AY174" s="150" t="s">
        <v>132</v>
      </c>
    </row>
    <row r="175" spans="2:65" s="12" customFormat="1" ht="22.5">
      <c r="B175" s="148"/>
      <c r="D175" s="149" t="s">
        <v>141</v>
      </c>
      <c r="E175" s="150" t="s">
        <v>1</v>
      </c>
      <c r="F175" s="151" t="s">
        <v>193</v>
      </c>
      <c r="H175" s="152">
        <v>23.4</v>
      </c>
      <c r="I175" s="153"/>
      <c r="L175" s="148"/>
      <c r="M175" s="154"/>
      <c r="T175" s="155"/>
      <c r="AT175" s="150" t="s">
        <v>141</v>
      </c>
      <c r="AU175" s="150" t="s">
        <v>82</v>
      </c>
      <c r="AV175" s="12" t="s">
        <v>82</v>
      </c>
      <c r="AW175" s="12" t="s">
        <v>30</v>
      </c>
      <c r="AX175" s="12" t="s">
        <v>73</v>
      </c>
      <c r="AY175" s="150" t="s">
        <v>132</v>
      </c>
    </row>
    <row r="176" spans="2:65" s="13" customFormat="1" ht="11.25">
      <c r="B176" s="156"/>
      <c r="D176" s="149" t="s">
        <v>141</v>
      </c>
      <c r="E176" s="157" t="s">
        <v>1</v>
      </c>
      <c r="F176" s="158" t="s">
        <v>148</v>
      </c>
      <c r="H176" s="159">
        <v>64.8</v>
      </c>
      <c r="I176" s="160"/>
      <c r="L176" s="156"/>
      <c r="M176" s="161"/>
      <c r="T176" s="162"/>
      <c r="AT176" s="157" t="s">
        <v>141</v>
      </c>
      <c r="AU176" s="157" t="s">
        <v>82</v>
      </c>
      <c r="AV176" s="13" t="s">
        <v>139</v>
      </c>
      <c r="AW176" s="13" t="s">
        <v>30</v>
      </c>
      <c r="AX176" s="13" t="s">
        <v>80</v>
      </c>
      <c r="AY176" s="157" t="s">
        <v>132</v>
      </c>
    </row>
    <row r="177" spans="2:65" s="12" customFormat="1" ht="11.25">
      <c r="B177" s="148"/>
      <c r="D177" s="149" t="s">
        <v>141</v>
      </c>
      <c r="F177" s="151" t="s">
        <v>198</v>
      </c>
      <c r="H177" s="152">
        <v>1944</v>
      </c>
      <c r="I177" s="153"/>
      <c r="L177" s="148"/>
      <c r="M177" s="154"/>
      <c r="T177" s="155"/>
      <c r="AT177" s="150" t="s">
        <v>141</v>
      </c>
      <c r="AU177" s="150" t="s">
        <v>82</v>
      </c>
      <c r="AV177" s="12" t="s">
        <v>82</v>
      </c>
      <c r="AW177" s="12" t="s">
        <v>4</v>
      </c>
      <c r="AX177" s="12" t="s">
        <v>80</v>
      </c>
      <c r="AY177" s="150" t="s">
        <v>132</v>
      </c>
    </row>
    <row r="178" spans="2:65" s="1" customFormat="1" ht="37.9" customHeight="1">
      <c r="B178" s="32"/>
      <c r="C178" s="134" t="s">
        <v>8</v>
      </c>
      <c r="D178" s="134" t="s">
        <v>135</v>
      </c>
      <c r="E178" s="135" t="s">
        <v>199</v>
      </c>
      <c r="F178" s="136" t="s">
        <v>200</v>
      </c>
      <c r="G178" s="137" t="s">
        <v>138</v>
      </c>
      <c r="H178" s="138">
        <v>64.8</v>
      </c>
      <c r="I178" s="139"/>
      <c r="J178" s="140">
        <f>ROUND(I178*H178,2)</f>
        <v>0</v>
      </c>
      <c r="K178" s="141"/>
      <c r="L178" s="32"/>
      <c r="M178" s="142" t="s">
        <v>1</v>
      </c>
      <c r="N178" s="143" t="s">
        <v>38</v>
      </c>
      <c r="P178" s="144">
        <f>O178*H178</f>
        <v>0</v>
      </c>
      <c r="Q178" s="144">
        <v>0</v>
      </c>
      <c r="R178" s="144">
        <f>Q178*H178</f>
        <v>0</v>
      </c>
      <c r="S178" s="144">
        <v>0</v>
      </c>
      <c r="T178" s="145">
        <f>S178*H178</f>
        <v>0</v>
      </c>
      <c r="AR178" s="146" t="s">
        <v>139</v>
      </c>
      <c r="AT178" s="146" t="s">
        <v>135</v>
      </c>
      <c r="AU178" s="146" t="s">
        <v>82</v>
      </c>
      <c r="AY178" s="17" t="s">
        <v>132</v>
      </c>
      <c r="BE178" s="147">
        <f>IF(N178="základní",J178,0)</f>
        <v>0</v>
      </c>
      <c r="BF178" s="147">
        <f>IF(N178="snížená",J178,0)</f>
        <v>0</v>
      </c>
      <c r="BG178" s="147">
        <f>IF(N178="zákl. přenesená",J178,0)</f>
        <v>0</v>
      </c>
      <c r="BH178" s="147">
        <f>IF(N178="sníž. přenesená",J178,0)</f>
        <v>0</v>
      </c>
      <c r="BI178" s="147">
        <f>IF(N178="nulová",J178,0)</f>
        <v>0</v>
      </c>
      <c r="BJ178" s="17" t="s">
        <v>80</v>
      </c>
      <c r="BK178" s="147">
        <f>ROUND(I178*H178,2)</f>
        <v>0</v>
      </c>
      <c r="BL178" s="17" t="s">
        <v>139</v>
      </c>
      <c r="BM178" s="146" t="s">
        <v>201</v>
      </c>
    </row>
    <row r="179" spans="2:65" s="1" customFormat="1" ht="21.75" customHeight="1">
      <c r="B179" s="32"/>
      <c r="C179" s="134" t="s">
        <v>202</v>
      </c>
      <c r="D179" s="134" t="s">
        <v>135</v>
      </c>
      <c r="E179" s="135" t="s">
        <v>203</v>
      </c>
      <c r="F179" s="136" t="s">
        <v>204</v>
      </c>
      <c r="G179" s="137" t="s">
        <v>138</v>
      </c>
      <c r="H179" s="138">
        <v>124.8</v>
      </c>
      <c r="I179" s="139"/>
      <c r="J179" s="140">
        <f>ROUND(I179*H179,2)</f>
        <v>0</v>
      </c>
      <c r="K179" s="141"/>
      <c r="L179" s="32"/>
      <c r="M179" s="142" t="s">
        <v>1</v>
      </c>
      <c r="N179" s="143" t="s">
        <v>38</v>
      </c>
      <c r="P179" s="144">
        <f>O179*H179</f>
        <v>0</v>
      </c>
      <c r="Q179" s="144">
        <v>0</v>
      </c>
      <c r="R179" s="144">
        <f>Q179*H179</f>
        <v>0</v>
      </c>
      <c r="S179" s="144">
        <v>0</v>
      </c>
      <c r="T179" s="145">
        <f>S179*H179</f>
        <v>0</v>
      </c>
      <c r="AR179" s="146" t="s">
        <v>139</v>
      </c>
      <c r="AT179" s="146" t="s">
        <v>135</v>
      </c>
      <c r="AU179" s="146" t="s">
        <v>82</v>
      </c>
      <c r="AY179" s="17" t="s">
        <v>132</v>
      </c>
      <c r="BE179" s="147">
        <f>IF(N179="základní",J179,0)</f>
        <v>0</v>
      </c>
      <c r="BF179" s="147">
        <f>IF(N179="snížená",J179,0)</f>
        <v>0</v>
      </c>
      <c r="BG179" s="147">
        <f>IF(N179="zákl. přenesená",J179,0)</f>
        <v>0</v>
      </c>
      <c r="BH179" s="147">
        <f>IF(N179="sníž. přenesená",J179,0)</f>
        <v>0</v>
      </c>
      <c r="BI179" s="147">
        <f>IF(N179="nulová",J179,0)</f>
        <v>0</v>
      </c>
      <c r="BJ179" s="17" t="s">
        <v>80</v>
      </c>
      <c r="BK179" s="147">
        <f>ROUND(I179*H179,2)</f>
        <v>0</v>
      </c>
      <c r="BL179" s="17" t="s">
        <v>139</v>
      </c>
      <c r="BM179" s="146" t="s">
        <v>205</v>
      </c>
    </row>
    <row r="180" spans="2:65" s="12" customFormat="1" ht="11.25">
      <c r="B180" s="148"/>
      <c r="D180" s="149" t="s">
        <v>141</v>
      </c>
      <c r="E180" s="150" t="s">
        <v>1</v>
      </c>
      <c r="F180" s="151" t="s">
        <v>206</v>
      </c>
      <c r="H180" s="152">
        <v>124.8</v>
      </c>
      <c r="I180" s="153"/>
      <c r="L180" s="148"/>
      <c r="M180" s="154"/>
      <c r="T180" s="155"/>
      <c r="AT180" s="150" t="s">
        <v>141</v>
      </c>
      <c r="AU180" s="150" t="s">
        <v>82</v>
      </c>
      <c r="AV180" s="12" t="s">
        <v>82</v>
      </c>
      <c r="AW180" s="12" t="s">
        <v>30</v>
      </c>
      <c r="AX180" s="12" t="s">
        <v>80</v>
      </c>
      <c r="AY180" s="150" t="s">
        <v>132</v>
      </c>
    </row>
    <row r="181" spans="2:65" s="1" customFormat="1" ht="21.75" customHeight="1">
      <c r="B181" s="32"/>
      <c r="C181" s="134" t="s">
        <v>207</v>
      </c>
      <c r="D181" s="134" t="s">
        <v>135</v>
      </c>
      <c r="E181" s="135" t="s">
        <v>208</v>
      </c>
      <c r="F181" s="136" t="s">
        <v>209</v>
      </c>
      <c r="G181" s="137" t="s">
        <v>138</v>
      </c>
      <c r="H181" s="138">
        <v>3744</v>
      </c>
      <c r="I181" s="139"/>
      <c r="J181" s="140">
        <f>ROUND(I181*H181,2)</f>
        <v>0</v>
      </c>
      <c r="K181" s="141"/>
      <c r="L181" s="32"/>
      <c r="M181" s="142" t="s">
        <v>1</v>
      </c>
      <c r="N181" s="143" t="s">
        <v>38</v>
      </c>
      <c r="P181" s="144">
        <f>O181*H181</f>
        <v>0</v>
      </c>
      <c r="Q181" s="144">
        <v>0</v>
      </c>
      <c r="R181" s="144">
        <f>Q181*H181</f>
        <v>0</v>
      </c>
      <c r="S181" s="144">
        <v>0</v>
      </c>
      <c r="T181" s="145">
        <f>S181*H181</f>
        <v>0</v>
      </c>
      <c r="AR181" s="146" t="s">
        <v>139</v>
      </c>
      <c r="AT181" s="146" t="s">
        <v>135</v>
      </c>
      <c r="AU181" s="146" t="s">
        <v>82</v>
      </c>
      <c r="AY181" s="17" t="s">
        <v>132</v>
      </c>
      <c r="BE181" s="147">
        <f>IF(N181="základní",J181,0)</f>
        <v>0</v>
      </c>
      <c r="BF181" s="147">
        <f>IF(N181="snížená",J181,0)</f>
        <v>0</v>
      </c>
      <c r="BG181" s="147">
        <f>IF(N181="zákl. přenesená",J181,0)</f>
        <v>0</v>
      </c>
      <c r="BH181" s="147">
        <f>IF(N181="sníž. přenesená",J181,0)</f>
        <v>0</v>
      </c>
      <c r="BI181" s="147">
        <f>IF(N181="nulová",J181,0)</f>
        <v>0</v>
      </c>
      <c r="BJ181" s="17" t="s">
        <v>80</v>
      </c>
      <c r="BK181" s="147">
        <f>ROUND(I181*H181,2)</f>
        <v>0</v>
      </c>
      <c r="BL181" s="17" t="s">
        <v>139</v>
      </c>
      <c r="BM181" s="146" t="s">
        <v>210</v>
      </c>
    </row>
    <row r="182" spans="2:65" s="12" customFormat="1" ht="11.25">
      <c r="B182" s="148"/>
      <c r="D182" s="149" t="s">
        <v>141</v>
      </c>
      <c r="E182" s="150" t="s">
        <v>1</v>
      </c>
      <c r="F182" s="151" t="s">
        <v>206</v>
      </c>
      <c r="H182" s="152">
        <v>124.8</v>
      </c>
      <c r="I182" s="153"/>
      <c r="L182" s="148"/>
      <c r="M182" s="154"/>
      <c r="T182" s="155"/>
      <c r="AT182" s="150" t="s">
        <v>141</v>
      </c>
      <c r="AU182" s="150" t="s">
        <v>82</v>
      </c>
      <c r="AV182" s="12" t="s">
        <v>82</v>
      </c>
      <c r="AW182" s="12" t="s">
        <v>30</v>
      </c>
      <c r="AX182" s="12" t="s">
        <v>80</v>
      </c>
      <c r="AY182" s="150" t="s">
        <v>132</v>
      </c>
    </row>
    <row r="183" spans="2:65" s="12" customFormat="1" ht="11.25">
      <c r="B183" s="148"/>
      <c r="D183" s="149" t="s">
        <v>141</v>
      </c>
      <c r="F183" s="151" t="s">
        <v>211</v>
      </c>
      <c r="H183" s="152">
        <v>3744</v>
      </c>
      <c r="I183" s="153"/>
      <c r="L183" s="148"/>
      <c r="M183" s="154"/>
      <c r="T183" s="155"/>
      <c r="AT183" s="150" t="s">
        <v>141</v>
      </c>
      <c r="AU183" s="150" t="s">
        <v>82</v>
      </c>
      <c r="AV183" s="12" t="s">
        <v>82</v>
      </c>
      <c r="AW183" s="12" t="s">
        <v>4</v>
      </c>
      <c r="AX183" s="12" t="s">
        <v>80</v>
      </c>
      <c r="AY183" s="150" t="s">
        <v>132</v>
      </c>
    </row>
    <row r="184" spans="2:65" s="1" customFormat="1" ht="21.75" customHeight="1">
      <c r="B184" s="32"/>
      <c r="C184" s="134" t="s">
        <v>212</v>
      </c>
      <c r="D184" s="134" t="s">
        <v>135</v>
      </c>
      <c r="E184" s="135" t="s">
        <v>213</v>
      </c>
      <c r="F184" s="136" t="s">
        <v>214</v>
      </c>
      <c r="G184" s="137" t="s">
        <v>138</v>
      </c>
      <c r="H184" s="138">
        <v>124.8</v>
      </c>
      <c r="I184" s="139"/>
      <c r="J184" s="140">
        <f>ROUND(I184*H184,2)</f>
        <v>0</v>
      </c>
      <c r="K184" s="141"/>
      <c r="L184" s="32"/>
      <c r="M184" s="142" t="s">
        <v>1</v>
      </c>
      <c r="N184" s="143" t="s">
        <v>38</v>
      </c>
      <c r="P184" s="144">
        <f>O184*H184</f>
        <v>0</v>
      </c>
      <c r="Q184" s="144">
        <v>0</v>
      </c>
      <c r="R184" s="144">
        <f>Q184*H184</f>
        <v>0</v>
      </c>
      <c r="S184" s="144">
        <v>0</v>
      </c>
      <c r="T184" s="145">
        <f>S184*H184</f>
        <v>0</v>
      </c>
      <c r="AR184" s="146" t="s">
        <v>139</v>
      </c>
      <c r="AT184" s="146" t="s">
        <v>135</v>
      </c>
      <c r="AU184" s="146" t="s">
        <v>82</v>
      </c>
      <c r="AY184" s="17" t="s">
        <v>132</v>
      </c>
      <c r="BE184" s="147">
        <f>IF(N184="základní",J184,0)</f>
        <v>0</v>
      </c>
      <c r="BF184" s="147">
        <f>IF(N184="snížená",J184,0)</f>
        <v>0</v>
      </c>
      <c r="BG184" s="147">
        <f>IF(N184="zákl. přenesená",J184,0)</f>
        <v>0</v>
      </c>
      <c r="BH184" s="147">
        <f>IF(N184="sníž. přenesená",J184,0)</f>
        <v>0</v>
      </c>
      <c r="BI184" s="147">
        <f>IF(N184="nulová",J184,0)</f>
        <v>0</v>
      </c>
      <c r="BJ184" s="17" t="s">
        <v>80</v>
      </c>
      <c r="BK184" s="147">
        <f>ROUND(I184*H184,2)</f>
        <v>0</v>
      </c>
      <c r="BL184" s="17" t="s">
        <v>139</v>
      </c>
      <c r="BM184" s="146" t="s">
        <v>215</v>
      </c>
    </row>
    <row r="185" spans="2:65" s="1" customFormat="1" ht="24.2" customHeight="1">
      <c r="B185" s="32"/>
      <c r="C185" s="134" t="s">
        <v>216</v>
      </c>
      <c r="D185" s="134" t="s">
        <v>135</v>
      </c>
      <c r="E185" s="135" t="s">
        <v>217</v>
      </c>
      <c r="F185" s="136" t="s">
        <v>218</v>
      </c>
      <c r="G185" s="137" t="s">
        <v>138</v>
      </c>
      <c r="H185" s="138">
        <v>64.8</v>
      </c>
      <c r="I185" s="139"/>
      <c r="J185" s="140">
        <f>ROUND(I185*H185,2)</f>
        <v>0</v>
      </c>
      <c r="K185" s="141"/>
      <c r="L185" s="32"/>
      <c r="M185" s="142" t="s">
        <v>1</v>
      </c>
      <c r="N185" s="143" t="s">
        <v>38</v>
      </c>
      <c r="P185" s="144">
        <f>O185*H185</f>
        <v>0</v>
      </c>
      <c r="Q185" s="144">
        <v>0</v>
      </c>
      <c r="R185" s="144">
        <f>Q185*H185</f>
        <v>0</v>
      </c>
      <c r="S185" s="144">
        <v>0</v>
      </c>
      <c r="T185" s="145">
        <f>S185*H185</f>
        <v>0</v>
      </c>
      <c r="AR185" s="146" t="s">
        <v>139</v>
      </c>
      <c r="AT185" s="146" t="s">
        <v>135</v>
      </c>
      <c r="AU185" s="146" t="s">
        <v>82</v>
      </c>
      <c r="AY185" s="17" t="s">
        <v>132</v>
      </c>
      <c r="BE185" s="147">
        <f>IF(N185="základní",J185,0)</f>
        <v>0</v>
      </c>
      <c r="BF185" s="147">
        <f>IF(N185="snížená",J185,0)</f>
        <v>0</v>
      </c>
      <c r="BG185" s="147">
        <f>IF(N185="zákl. přenesená",J185,0)</f>
        <v>0</v>
      </c>
      <c r="BH185" s="147">
        <f>IF(N185="sníž. přenesená",J185,0)</f>
        <v>0</v>
      </c>
      <c r="BI185" s="147">
        <f>IF(N185="nulová",J185,0)</f>
        <v>0</v>
      </c>
      <c r="BJ185" s="17" t="s">
        <v>80</v>
      </c>
      <c r="BK185" s="147">
        <f>ROUND(I185*H185,2)</f>
        <v>0</v>
      </c>
      <c r="BL185" s="17" t="s">
        <v>139</v>
      </c>
      <c r="BM185" s="146" t="s">
        <v>219</v>
      </c>
    </row>
    <row r="186" spans="2:65" s="1" customFormat="1" ht="24.2" customHeight="1">
      <c r="B186" s="32"/>
      <c r="C186" s="134" t="s">
        <v>220</v>
      </c>
      <c r="D186" s="134" t="s">
        <v>135</v>
      </c>
      <c r="E186" s="135" t="s">
        <v>221</v>
      </c>
      <c r="F186" s="136" t="s">
        <v>222</v>
      </c>
      <c r="G186" s="137" t="s">
        <v>138</v>
      </c>
      <c r="H186" s="138">
        <v>324</v>
      </c>
      <c r="I186" s="139"/>
      <c r="J186" s="140">
        <f>ROUND(I186*H186,2)</f>
        <v>0</v>
      </c>
      <c r="K186" s="141"/>
      <c r="L186" s="32"/>
      <c r="M186" s="142" t="s">
        <v>1</v>
      </c>
      <c r="N186" s="143" t="s">
        <v>38</v>
      </c>
      <c r="P186" s="144">
        <f>O186*H186</f>
        <v>0</v>
      </c>
      <c r="Q186" s="144">
        <v>0</v>
      </c>
      <c r="R186" s="144">
        <f>Q186*H186</f>
        <v>0</v>
      </c>
      <c r="S186" s="144">
        <v>0</v>
      </c>
      <c r="T186" s="145">
        <f>S186*H186</f>
        <v>0</v>
      </c>
      <c r="AR186" s="146" t="s">
        <v>139</v>
      </c>
      <c r="AT186" s="146" t="s">
        <v>135</v>
      </c>
      <c r="AU186" s="146" t="s">
        <v>82</v>
      </c>
      <c r="AY186" s="17" t="s">
        <v>132</v>
      </c>
      <c r="BE186" s="147">
        <f>IF(N186="základní",J186,0)</f>
        <v>0</v>
      </c>
      <c r="BF186" s="147">
        <f>IF(N186="snížená",J186,0)</f>
        <v>0</v>
      </c>
      <c r="BG186" s="147">
        <f>IF(N186="zákl. přenesená",J186,0)</f>
        <v>0</v>
      </c>
      <c r="BH186" s="147">
        <f>IF(N186="sníž. přenesená",J186,0)</f>
        <v>0</v>
      </c>
      <c r="BI186" s="147">
        <f>IF(N186="nulová",J186,0)</f>
        <v>0</v>
      </c>
      <c r="BJ186" s="17" t="s">
        <v>80</v>
      </c>
      <c r="BK186" s="147">
        <f>ROUND(I186*H186,2)</f>
        <v>0</v>
      </c>
      <c r="BL186" s="17" t="s">
        <v>139</v>
      </c>
      <c r="BM186" s="146" t="s">
        <v>223</v>
      </c>
    </row>
    <row r="187" spans="2:65" s="12" customFormat="1" ht="11.25">
      <c r="B187" s="148"/>
      <c r="D187" s="149" t="s">
        <v>141</v>
      </c>
      <c r="F187" s="151" t="s">
        <v>224</v>
      </c>
      <c r="H187" s="152">
        <v>324</v>
      </c>
      <c r="I187" s="153"/>
      <c r="L187" s="148"/>
      <c r="M187" s="154"/>
      <c r="T187" s="155"/>
      <c r="AT187" s="150" t="s">
        <v>141</v>
      </c>
      <c r="AU187" s="150" t="s">
        <v>82</v>
      </c>
      <c r="AV187" s="12" t="s">
        <v>82</v>
      </c>
      <c r="AW187" s="12" t="s">
        <v>4</v>
      </c>
      <c r="AX187" s="12" t="s">
        <v>80</v>
      </c>
      <c r="AY187" s="150" t="s">
        <v>132</v>
      </c>
    </row>
    <row r="188" spans="2:65" s="11" customFormat="1" ht="22.9" customHeight="1">
      <c r="B188" s="122"/>
      <c r="D188" s="123" t="s">
        <v>72</v>
      </c>
      <c r="E188" s="132" t="s">
        <v>225</v>
      </c>
      <c r="F188" s="132" t="s">
        <v>226</v>
      </c>
      <c r="I188" s="125"/>
      <c r="J188" s="133">
        <f>BK188</f>
        <v>0</v>
      </c>
      <c r="L188" s="122"/>
      <c r="M188" s="127"/>
      <c r="P188" s="128">
        <f>SUM(P189:P192)</f>
        <v>0</v>
      </c>
      <c r="R188" s="128">
        <f>SUM(R189:R192)</f>
        <v>0</v>
      </c>
      <c r="T188" s="129">
        <f>SUM(T189:T192)</f>
        <v>0</v>
      </c>
      <c r="AR188" s="123" t="s">
        <v>80</v>
      </c>
      <c r="AT188" s="130" t="s">
        <v>72</v>
      </c>
      <c r="AU188" s="130" t="s">
        <v>80</v>
      </c>
      <c r="AY188" s="123" t="s">
        <v>132</v>
      </c>
      <c r="BK188" s="131">
        <f>SUM(BK189:BK192)</f>
        <v>0</v>
      </c>
    </row>
    <row r="189" spans="2:65" s="1" customFormat="1" ht="37.9" customHeight="1">
      <c r="B189" s="32"/>
      <c r="C189" s="134" t="s">
        <v>227</v>
      </c>
      <c r="D189" s="134" t="s">
        <v>135</v>
      </c>
      <c r="E189" s="135" t="s">
        <v>228</v>
      </c>
      <c r="F189" s="136" t="s">
        <v>229</v>
      </c>
      <c r="G189" s="137" t="s">
        <v>138</v>
      </c>
      <c r="H189" s="138">
        <v>44.207999999999998</v>
      </c>
      <c r="I189" s="139"/>
      <c r="J189" s="140">
        <f>ROUND(I189*H189,2)</f>
        <v>0</v>
      </c>
      <c r="K189" s="141"/>
      <c r="L189" s="32"/>
      <c r="M189" s="142" t="s">
        <v>1</v>
      </c>
      <c r="N189" s="143" t="s">
        <v>38</v>
      </c>
      <c r="P189" s="144">
        <f>O189*H189</f>
        <v>0</v>
      </c>
      <c r="Q189" s="144">
        <v>0</v>
      </c>
      <c r="R189" s="144">
        <f>Q189*H189</f>
        <v>0</v>
      </c>
      <c r="S189" s="144">
        <v>0</v>
      </c>
      <c r="T189" s="145">
        <f>S189*H189</f>
        <v>0</v>
      </c>
      <c r="AR189" s="146" t="s">
        <v>139</v>
      </c>
      <c r="AT189" s="146" t="s">
        <v>135</v>
      </c>
      <c r="AU189" s="146" t="s">
        <v>82</v>
      </c>
      <c r="AY189" s="17" t="s">
        <v>132</v>
      </c>
      <c r="BE189" s="147">
        <f>IF(N189="základní",J189,0)</f>
        <v>0</v>
      </c>
      <c r="BF189" s="147">
        <f>IF(N189="snížená",J189,0)</f>
        <v>0</v>
      </c>
      <c r="BG189" s="147">
        <f>IF(N189="zákl. přenesená",J189,0)</f>
        <v>0</v>
      </c>
      <c r="BH189" s="147">
        <f>IF(N189="sníž. přenesená",J189,0)</f>
        <v>0</v>
      </c>
      <c r="BI189" s="147">
        <f>IF(N189="nulová",J189,0)</f>
        <v>0</v>
      </c>
      <c r="BJ189" s="17" t="s">
        <v>80</v>
      </c>
      <c r="BK189" s="147">
        <f>ROUND(I189*H189,2)</f>
        <v>0</v>
      </c>
      <c r="BL189" s="17" t="s">
        <v>139</v>
      </c>
      <c r="BM189" s="146" t="s">
        <v>230</v>
      </c>
    </row>
    <row r="190" spans="2:65" s="12" customFormat="1" ht="11.25">
      <c r="B190" s="148"/>
      <c r="D190" s="149" t="s">
        <v>141</v>
      </c>
      <c r="E190" s="150" t="s">
        <v>1</v>
      </c>
      <c r="F190" s="151" t="s">
        <v>231</v>
      </c>
      <c r="H190" s="152">
        <v>25.02</v>
      </c>
      <c r="I190" s="153"/>
      <c r="L190" s="148"/>
      <c r="M190" s="154"/>
      <c r="T190" s="155"/>
      <c r="AT190" s="150" t="s">
        <v>141</v>
      </c>
      <c r="AU190" s="150" t="s">
        <v>82</v>
      </c>
      <c r="AV190" s="12" t="s">
        <v>82</v>
      </c>
      <c r="AW190" s="12" t="s">
        <v>30</v>
      </c>
      <c r="AX190" s="12" t="s">
        <v>73</v>
      </c>
      <c r="AY190" s="150" t="s">
        <v>132</v>
      </c>
    </row>
    <row r="191" spans="2:65" s="12" customFormat="1" ht="11.25">
      <c r="B191" s="148"/>
      <c r="D191" s="149" t="s">
        <v>141</v>
      </c>
      <c r="E191" s="150" t="s">
        <v>1</v>
      </c>
      <c r="F191" s="151" t="s">
        <v>232</v>
      </c>
      <c r="H191" s="152">
        <v>19.187999999999999</v>
      </c>
      <c r="I191" s="153"/>
      <c r="L191" s="148"/>
      <c r="M191" s="154"/>
      <c r="T191" s="155"/>
      <c r="AT191" s="150" t="s">
        <v>141</v>
      </c>
      <c r="AU191" s="150" t="s">
        <v>82</v>
      </c>
      <c r="AV191" s="12" t="s">
        <v>82</v>
      </c>
      <c r="AW191" s="12" t="s">
        <v>30</v>
      </c>
      <c r="AX191" s="12" t="s">
        <v>73</v>
      </c>
      <c r="AY191" s="150" t="s">
        <v>132</v>
      </c>
    </row>
    <row r="192" spans="2:65" s="13" customFormat="1" ht="11.25">
      <c r="B192" s="156"/>
      <c r="D192" s="149" t="s">
        <v>141</v>
      </c>
      <c r="E192" s="157" t="s">
        <v>1</v>
      </c>
      <c r="F192" s="158" t="s">
        <v>148</v>
      </c>
      <c r="H192" s="159">
        <v>44.207999999999998</v>
      </c>
      <c r="I192" s="160"/>
      <c r="L192" s="156"/>
      <c r="M192" s="161"/>
      <c r="T192" s="162"/>
      <c r="AT192" s="157" t="s">
        <v>141</v>
      </c>
      <c r="AU192" s="157" t="s">
        <v>82</v>
      </c>
      <c r="AV192" s="13" t="s">
        <v>139</v>
      </c>
      <c r="AW192" s="13" t="s">
        <v>30</v>
      </c>
      <c r="AX192" s="13" t="s">
        <v>80</v>
      </c>
      <c r="AY192" s="157" t="s">
        <v>132</v>
      </c>
    </row>
    <row r="193" spans="2:65" s="11" customFormat="1" ht="22.9" customHeight="1">
      <c r="B193" s="122"/>
      <c r="D193" s="123" t="s">
        <v>72</v>
      </c>
      <c r="E193" s="132" t="s">
        <v>233</v>
      </c>
      <c r="F193" s="132" t="s">
        <v>234</v>
      </c>
      <c r="I193" s="125"/>
      <c r="J193" s="133">
        <f>BK193</f>
        <v>0</v>
      </c>
      <c r="L193" s="122"/>
      <c r="M193" s="127"/>
      <c r="P193" s="128">
        <f>SUM(P194:P203)</f>
        <v>0</v>
      </c>
      <c r="R193" s="128">
        <f>SUM(R194:R203)</f>
        <v>0</v>
      </c>
      <c r="T193" s="129">
        <f>SUM(T194:T203)</f>
        <v>0</v>
      </c>
      <c r="AR193" s="123" t="s">
        <v>80</v>
      </c>
      <c r="AT193" s="130" t="s">
        <v>72</v>
      </c>
      <c r="AU193" s="130" t="s">
        <v>80</v>
      </c>
      <c r="AY193" s="123" t="s">
        <v>132</v>
      </c>
      <c r="BK193" s="131">
        <f>SUM(BK194:BK203)</f>
        <v>0</v>
      </c>
    </row>
    <row r="194" spans="2:65" s="1" customFormat="1" ht="33" customHeight="1">
      <c r="B194" s="32"/>
      <c r="C194" s="134" t="s">
        <v>235</v>
      </c>
      <c r="D194" s="134" t="s">
        <v>135</v>
      </c>
      <c r="E194" s="135" t="s">
        <v>236</v>
      </c>
      <c r="F194" s="136" t="s">
        <v>237</v>
      </c>
      <c r="G194" s="137" t="s">
        <v>238</v>
      </c>
      <c r="H194" s="138">
        <v>1.6919999999999999</v>
      </c>
      <c r="I194" s="139"/>
      <c r="J194" s="140">
        <f>ROUND(I194*H194,2)</f>
        <v>0</v>
      </c>
      <c r="K194" s="141"/>
      <c r="L194" s="32"/>
      <c r="M194" s="142" t="s">
        <v>1</v>
      </c>
      <c r="N194" s="143" t="s">
        <v>38</v>
      </c>
      <c r="P194" s="144">
        <f>O194*H194</f>
        <v>0</v>
      </c>
      <c r="Q194" s="144">
        <v>0</v>
      </c>
      <c r="R194" s="144">
        <f>Q194*H194</f>
        <v>0</v>
      </c>
      <c r="S194" s="144">
        <v>0</v>
      </c>
      <c r="T194" s="145">
        <f>S194*H194</f>
        <v>0</v>
      </c>
      <c r="AR194" s="146" t="s">
        <v>139</v>
      </c>
      <c r="AT194" s="146" t="s">
        <v>135</v>
      </c>
      <c r="AU194" s="146" t="s">
        <v>82</v>
      </c>
      <c r="AY194" s="17" t="s">
        <v>132</v>
      </c>
      <c r="BE194" s="147">
        <f>IF(N194="základní",J194,0)</f>
        <v>0</v>
      </c>
      <c r="BF194" s="147">
        <f>IF(N194="snížená",J194,0)</f>
        <v>0</v>
      </c>
      <c r="BG194" s="147">
        <f>IF(N194="zákl. přenesená",J194,0)</f>
        <v>0</v>
      </c>
      <c r="BH194" s="147">
        <f>IF(N194="sníž. přenesená",J194,0)</f>
        <v>0</v>
      </c>
      <c r="BI194" s="147">
        <f>IF(N194="nulová",J194,0)</f>
        <v>0</v>
      </c>
      <c r="BJ194" s="17" t="s">
        <v>80</v>
      </c>
      <c r="BK194" s="147">
        <f>ROUND(I194*H194,2)</f>
        <v>0</v>
      </c>
      <c r="BL194" s="17" t="s">
        <v>139</v>
      </c>
      <c r="BM194" s="146" t="s">
        <v>239</v>
      </c>
    </row>
    <row r="195" spans="2:65" s="1" customFormat="1" ht="33" customHeight="1">
      <c r="B195" s="32"/>
      <c r="C195" s="134" t="s">
        <v>240</v>
      </c>
      <c r="D195" s="134" t="s">
        <v>135</v>
      </c>
      <c r="E195" s="135" t="s">
        <v>241</v>
      </c>
      <c r="F195" s="136" t="s">
        <v>242</v>
      </c>
      <c r="G195" s="137" t="s">
        <v>238</v>
      </c>
      <c r="H195" s="138">
        <v>1.6919999999999999</v>
      </c>
      <c r="I195" s="139"/>
      <c r="J195" s="140">
        <f>ROUND(I195*H195,2)</f>
        <v>0</v>
      </c>
      <c r="K195" s="141"/>
      <c r="L195" s="32"/>
      <c r="M195" s="142" t="s">
        <v>1</v>
      </c>
      <c r="N195" s="143" t="s">
        <v>38</v>
      </c>
      <c r="P195" s="144">
        <f>O195*H195</f>
        <v>0</v>
      </c>
      <c r="Q195" s="144">
        <v>0</v>
      </c>
      <c r="R195" s="144">
        <f>Q195*H195</f>
        <v>0</v>
      </c>
      <c r="S195" s="144">
        <v>0</v>
      </c>
      <c r="T195" s="145">
        <f>S195*H195</f>
        <v>0</v>
      </c>
      <c r="AR195" s="146" t="s">
        <v>139</v>
      </c>
      <c r="AT195" s="146" t="s">
        <v>135</v>
      </c>
      <c r="AU195" s="146" t="s">
        <v>82</v>
      </c>
      <c r="AY195" s="17" t="s">
        <v>132</v>
      </c>
      <c r="BE195" s="147">
        <f>IF(N195="základní",J195,0)</f>
        <v>0</v>
      </c>
      <c r="BF195" s="147">
        <f>IF(N195="snížená",J195,0)</f>
        <v>0</v>
      </c>
      <c r="BG195" s="147">
        <f>IF(N195="zákl. přenesená",J195,0)</f>
        <v>0</v>
      </c>
      <c r="BH195" s="147">
        <f>IF(N195="sníž. přenesená",J195,0)</f>
        <v>0</v>
      </c>
      <c r="BI195" s="147">
        <f>IF(N195="nulová",J195,0)</f>
        <v>0</v>
      </c>
      <c r="BJ195" s="17" t="s">
        <v>80</v>
      </c>
      <c r="BK195" s="147">
        <f>ROUND(I195*H195,2)</f>
        <v>0</v>
      </c>
      <c r="BL195" s="17" t="s">
        <v>139</v>
      </c>
      <c r="BM195" s="146" t="s">
        <v>243</v>
      </c>
    </row>
    <row r="196" spans="2:65" s="1" customFormat="1" ht="24.2" customHeight="1">
      <c r="B196" s="32"/>
      <c r="C196" s="134" t="s">
        <v>7</v>
      </c>
      <c r="D196" s="134" t="s">
        <v>135</v>
      </c>
      <c r="E196" s="135" t="s">
        <v>244</v>
      </c>
      <c r="F196" s="136" t="s">
        <v>245</v>
      </c>
      <c r="G196" s="137" t="s">
        <v>238</v>
      </c>
      <c r="H196" s="138">
        <v>8.4600000000000009</v>
      </c>
      <c r="I196" s="139"/>
      <c r="J196" s="140">
        <f>ROUND(I196*H196,2)</f>
        <v>0</v>
      </c>
      <c r="K196" s="141"/>
      <c r="L196" s="32"/>
      <c r="M196" s="142" t="s">
        <v>1</v>
      </c>
      <c r="N196" s="143" t="s">
        <v>38</v>
      </c>
      <c r="P196" s="144">
        <f>O196*H196</f>
        <v>0</v>
      </c>
      <c r="Q196" s="144">
        <v>0</v>
      </c>
      <c r="R196" s="144">
        <f>Q196*H196</f>
        <v>0</v>
      </c>
      <c r="S196" s="144">
        <v>0</v>
      </c>
      <c r="T196" s="145">
        <f>S196*H196</f>
        <v>0</v>
      </c>
      <c r="AR196" s="146" t="s">
        <v>139</v>
      </c>
      <c r="AT196" s="146" t="s">
        <v>135</v>
      </c>
      <c r="AU196" s="146" t="s">
        <v>82</v>
      </c>
      <c r="AY196" s="17" t="s">
        <v>132</v>
      </c>
      <c r="BE196" s="147">
        <f>IF(N196="základní",J196,0)</f>
        <v>0</v>
      </c>
      <c r="BF196" s="147">
        <f>IF(N196="snížená",J196,0)</f>
        <v>0</v>
      </c>
      <c r="BG196" s="147">
        <f>IF(N196="zákl. přenesená",J196,0)</f>
        <v>0</v>
      </c>
      <c r="BH196" s="147">
        <f>IF(N196="sníž. přenesená",J196,0)</f>
        <v>0</v>
      </c>
      <c r="BI196" s="147">
        <f>IF(N196="nulová",J196,0)</f>
        <v>0</v>
      </c>
      <c r="BJ196" s="17" t="s">
        <v>80</v>
      </c>
      <c r="BK196" s="147">
        <f>ROUND(I196*H196,2)</f>
        <v>0</v>
      </c>
      <c r="BL196" s="17" t="s">
        <v>139</v>
      </c>
      <c r="BM196" s="146" t="s">
        <v>246</v>
      </c>
    </row>
    <row r="197" spans="2:65" s="12" customFormat="1" ht="11.25">
      <c r="B197" s="148"/>
      <c r="D197" s="149" t="s">
        <v>141</v>
      </c>
      <c r="F197" s="151" t="s">
        <v>247</v>
      </c>
      <c r="H197" s="152">
        <v>8.4600000000000009</v>
      </c>
      <c r="I197" s="153"/>
      <c r="L197" s="148"/>
      <c r="M197" s="154"/>
      <c r="T197" s="155"/>
      <c r="AT197" s="150" t="s">
        <v>141</v>
      </c>
      <c r="AU197" s="150" t="s">
        <v>82</v>
      </c>
      <c r="AV197" s="12" t="s">
        <v>82</v>
      </c>
      <c r="AW197" s="12" t="s">
        <v>4</v>
      </c>
      <c r="AX197" s="12" t="s">
        <v>80</v>
      </c>
      <c r="AY197" s="150" t="s">
        <v>132</v>
      </c>
    </row>
    <row r="198" spans="2:65" s="1" customFormat="1" ht="33" customHeight="1">
      <c r="B198" s="32"/>
      <c r="C198" s="134" t="s">
        <v>248</v>
      </c>
      <c r="D198" s="134" t="s">
        <v>135</v>
      </c>
      <c r="E198" s="135" t="s">
        <v>249</v>
      </c>
      <c r="F198" s="136" t="s">
        <v>250</v>
      </c>
      <c r="G198" s="137" t="s">
        <v>238</v>
      </c>
      <c r="H198" s="138">
        <v>0.251</v>
      </c>
      <c r="I198" s="139"/>
      <c r="J198" s="140">
        <f>ROUND(I198*H198,2)</f>
        <v>0</v>
      </c>
      <c r="K198" s="141"/>
      <c r="L198" s="32"/>
      <c r="M198" s="142" t="s">
        <v>1</v>
      </c>
      <c r="N198" s="143" t="s">
        <v>38</v>
      </c>
      <c r="P198" s="144">
        <f>O198*H198</f>
        <v>0</v>
      </c>
      <c r="Q198" s="144">
        <v>0</v>
      </c>
      <c r="R198" s="144">
        <f>Q198*H198</f>
        <v>0</v>
      </c>
      <c r="S198" s="144">
        <v>0</v>
      </c>
      <c r="T198" s="145">
        <f>S198*H198</f>
        <v>0</v>
      </c>
      <c r="AR198" s="146" t="s">
        <v>139</v>
      </c>
      <c r="AT198" s="146" t="s">
        <v>135</v>
      </c>
      <c r="AU198" s="146" t="s">
        <v>82</v>
      </c>
      <c r="AY198" s="17" t="s">
        <v>132</v>
      </c>
      <c r="BE198" s="147">
        <f>IF(N198="základní",J198,0)</f>
        <v>0</v>
      </c>
      <c r="BF198" s="147">
        <f>IF(N198="snížená",J198,0)</f>
        <v>0</v>
      </c>
      <c r="BG198" s="147">
        <f>IF(N198="zákl. přenesená",J198,0)</f>
        <v>0</v>
      </c>
      <c r="BH198" s="147">
        <f>IF(N198="sníž. přenesená",J198,0)</f>
        <v>0</v>
      </c>
      <c r="BI198" s="147">
        <f>IF(N198="nulová",J198,0)</f>
        <v>0</v>
      </c>
      <c r="BJ198" s="17" t="s">
        <v>80</v>
      </c>
      <c r="BK198" s="147">
        <f>ROUND(I198*H198,2)</f>
        <v>0</v>
      </c>
      <c r="BL198" s="17" t="s">
        <v>139</v>
      </c>
      <c r="BM198" s="146" t="s">
        <v>251</v>
      </c>
    </row>
    <row r="199" spans="2:65" s="12" customFormat="1" ht="11.25">
      <c r="B199" s="148"/>
      <c r="D199" s="149" t="s">
        <v>141</v>
      </c>
      <c r="E199" s="150" t="s">
        <v>1</v>
      </c>
      <c r="F199" s="151" t="s">
        <v>252</v>
      </c>
      <c r="H199" s="152">
        <v>0.251</v>
      </c>
      <c r="I199" s="153"/>
      <c r="L199" s="148"/>
      <c r="M199" s="154"/>
      <c r="T199" s="155"/>
      <c r="AT199" s="150" t="s">
        <v>141</v>
      </c>
      <c r="AU199" s="150" t="s">
        <v>82</v>
      </c>
      <c r="AV199" s="12" t="s">
        <v>82</v>
      </c>
      <c r="AW199" s="12" t="s">
        <v>30</v>
      </c>
      <c r="AX199" s="12" t="s">
        <v>80</v>
      </c>
      <c r="AY199" s="150" t="s">
        <v>132</v>
      </c>
    </row>
    <row r="200" spans="2:65" s="1" customFormat="1" ht="33" customHeight="1">
      <c r="B200" s="32"/>
      <c r="C200" s="134" t="s">
        <v>253</v>
      </c>
      <c r="D200" s="134" t="s">
        <v>135</v>
      </c>
      <c r="E200" s="135" t="s">
        <v>254</v>
      </c>
      <c r="F200" s="136" t="s">
        <v>255</v>
      </c>
      <c r="G200" s="137" t="s">
        <v>238</v>
      </c>
      <c r="H200" s="138">
        <v>1.0640000000000001</v>
      </c>
      <c r="I200" s="139"/>
      <c r="J200" s="140">
        <f>ROUND(I200*H200,2)</f>
        <v>0</v>
      </c>
      <c r="K200" s="141"/>
      <c r="L200" s="32"/>
      <c r="M200" s="142" t="s">
        <v>1</v>
      </c>
      <c r="N200" s="143" t="s">
        <v>38</v>
      </c>
      <c r="P200" s="144">
        <f>O200*H200</f>
        <v>0</v>
      </c>
      <c r="Q200" s="144">
        <v>0</v>
      </c>
      <c r="R200" s="144">
        <f>Q200*H200</f>
        <v>0</v>
      </c>
      <c r="S200" s="144">
        <v>0</v>
      </c>
      <c r="T200" s="145">
        <f>S200*H200</f>
        <v>0</v>
      </c>
      <c r="AR200" s="146" t="s">
        <v>139</v>
      </c>
      <c r="AT200" s="146" t="s">
        <v>135</v>
      </c>
      <c r="AU200" s="146" t="s">
        <v>82</v>
      </c>
      <c r="AY200" s="17" t="s">
        <v>132</v>
      </c>
      <c r="BE200" s="147">
        <f>IF(N200="základní",J200,0)</f>
        <v>0</v>
      </c>
      <c r="BF200" s="147">
        <f>IF(N200="snížená",J200,0)</f>
        <v>0</v>
      </c>
      <c r="BG200" s="147">
        <f>IF(N200="zákl. přenesená",J200,0)</f>
        <v>0</v>
      </c>
      <c r="BH200" s="147">
        <f>IF(N200="sníž. přenesená",J200,0)</f>
        <v>0</v>
      </c>
      <c r="BI200" s="147">
        <f>IF(N200="nulová",J200,0)</f>
        <v>0</v>
      </c>
      <c r="BJ200" s="17" t="s">
        <v>80</v>
      </c>
      <c r="BK200" s="147">
        <f>ROUND(I200*H200,2)</f>
        <v>0</v>
      </c>
      <c r="BL200" s="17" t="s">
        <v>139</v>
      </c>
      <c r="BM200" s="146" t="s">
        <v>256</v>
      </c>
    </row>
    <row r="201" spans="2:65" s="12" customFormat="1" ht="11.25">
      <c r="B201" s="148"/>
      <c r="D201" s="149" t="s">
        <v>141</v>
      </c>
      <c r="E201" s="150" t="s">
        <v>1</v>
      </c>
      <c r="F201" s="151" t="s">
        <v>257</v>
      </c>
      <c r="H201" s="152">
        <v>1.0640000000000001</v>
      </c>
      <c r="I201" s="153"/>
      <c r="L201" s="148"/>
      <c r="M201" s="154"/>
      <c r="T201" s="155"/>
      <c r="AT201" s="150" t="s">
        <v>141</v>
      </c>
      <c r="AU201" s="150" t="s">
        <v>82</v>
      </c>
      <c r="AV201" s="12" t="s">
        <v>82</v>
      </c>
      <c r="AW201" s="12" t="s">
        <v>30</v>
      </c>
      <c r="AX201" s="12" t="s">
        <v>80</v>
      </c>
      <c r="AY201" s="150" t="s">
        <v>132</v>
      </c>
    </row>
    <row r="202" spans="2:65" s="1" customFormat="1" ht="33" customHeight="1">
      <c r="B202" s="32"/>
      <c r="C202" s="134" t="s">
        <v>258</v>
      </c>
      <c r="D202" s="134" t="s">
        <v>135</v>
      </c>
      <c r="E202" s="135" t="s">
        <v>259</v>
      </c>
      <c r="F202" s="136" t="s">
        <v>260</v>
      </c>
      <c r="G202" s="137" t="s">
        <v>238</v>
      </c>
      <c r="H202" s="138">
        <v>0.375</v>
      </c>
      <c r="I202" s="139"/>
      <c r="J202" s="140">
        <f>ROUND(I202*H202,2)</f>
        <v>0</v>
      </c>
      <c r="K202" s="141"/>
      <c r="L202" s="32"/>
      <c r="M202" s="142" t="s">
        <v>1</v>
      </c>
      <c r="N202" s="143" t="s">
        <v>38</v>
      </c>
      <c r="P202" s="144">
        <f>O202*H202</f>
        <v>0</v>
      </c>
      <c r="Q202" s="144">
        <v>0</v>
      </c>
      <c r="R202" s="144">
        <f>Q202*H202</f>
        <v>0</v>
      </c>
      <c r="S202" s="144">
        <v>0</v>
      </c>
      <c r="T202" s="145">
        <f>S202*H202</f>
        <v>0</v>
      </c>
      <c r="AR202" s="146" t="s">
        <v>139</v>
      </c>
      <c r="AT202" s="146" t="s">
        <v>135</v>
      </c>
      <c r="AU202" s="146" t="s">
        <v>82</v>
      </c>
      <c r="AY202" s="17" t="s">
        <v>132</v>
      </c>
      <c r="BE202" s="147">
        <f>IF(N202="základní",J202,0)</f>
        <v>0</v>
      </c>
      <c r="BF202" s="147">
        <f>IF(N202="snížená",J202,0)</f>
        <v>0</v>
      </c>
      <c r="BG202" s="147">
        <f>IF(N202="zákl. přenesená",J202,0)</f>
        <v>0</v>
      </c>
      <c r="BH202" s="147">
        <f>IF(N202="sníž. přenesená",J202,0)</f>
        <v>0</v>
      </c>
      <c r="BI202" s="147">
        <f>IF(N202="nulová",J202,0)</f>
        <v>0</v>
      </c>
      <c r="BJ202" s="17" t="s">
        <v>80</v>
      </c>
      <c r="BK202" s="147">
        <f>ROUND(I202*H202,2)</f>
        <v>0</v>
      </c>
      <c r="BL202" s="17" t="s">
        <v>139</v>
      </c>
      <c r="BM202" s="146" t="s">
        <v>261</v>
      </c>
    </row>
    <row r="203" spans="2:65" s="12" customFormat="1" ht="11.25">
      <c r="B203" s="148"/>
      <c r="D203" s="149" t="s">
        <v>141</v>
      </c>
      <c r="E203" s="150" t="s">
        <v>1</v>
      </c>
      <c r="F203" s="151" t="s">
        <v>262</v>
      </c>
      <c r="H203" s="152">
        <v>0.375</v>
      </c>
      <c r="I203" s="153"/>
      <c r="L203" s="148"/>
      <c r="M203" s="154"/>
      <c r="T203" s="155"/>
      <c r="AT203" s="150" t="s">
        <v>141</v>
      </c>
      <c r="AU203" s="150" t="s">
        <v>82</v>
      </c>
      <c r="AV203" s="12" t="s">
        <v>82</v>
      </c>
      <c r="AW203" s="12" t="s">
        <v>30</v>
      </c>
      <c r="AX203" s="12" t="s">
        <v>80</v>
      </c>
      <c r="AY203" s="150" t="s">
        <v>132</v>
      </c>
    </row>
    <row r="204" spans="2:65" s="11" customFormat="1" ht="22.9" customHeight="1">
      <c r="B204" s="122"/>
      <c r="D204" s="123" t="s">
        <v>72</v>
      </c>
      <c r="E204" s="132" t="s">
        <v>263</v>
      </c>
      <c r="F204" s="132" t="s">
        <v>264</v>
      </c>
      <c r="I204" s="125"/>
      <c r="J204" s="133">
        <f>BK204</f>
        <v>0</v>
      </c>
      <c r="L204" s="122"/>
      <c r="M204" s="127"/>
      <c r="P204" s="128">
        <f>P205</f>
        <v>0</v>
      </c>
      <c r="R204" s="128">
        <f>R205</f>
        <v>0</v>
      </c>
      <c r="T204" s="129">
        <f>T205</f>
        <v>0</v>
      </c>
      <c r="AR204" s="123" t="s">
        <v>80</v>
      </c>
      <c r="AT204" s="130" t="s">
        <v>72</v>
      </c>
      <c r="AU204" s="130" t="s">
        <v>80</v>
      </c>
      <c r="AY204" s="123" t="s">
        <v>132</v>
      </c>
      <c r="BK204" s="131">
        <f>BK205</f>
        <v>0</v>
      </c>
    </row>
    <row r="205" spans="2:65" s="1" customFormat="1" ht="24.2" customHeight="1">
      <c r="B205" s="32"/>
      <c r="C205" s="134" t="s">
        <v>265</v>
      </c>
      <c r="D205" s="134" t="s">
        <v>135</v>
      </c>
      <c r="E205" s="135" t="s">
        <v>266</v>
      </c>
      <c r="F205" s="136" t="s">
        <v>267</v>
      </c>
      <c r="G205" s="137" t="s">
        <v>238</v>
      </c>
      <c r="H205" s="138">
        <v>0.502</v>
      </c>
      <c r="I205" s="139"/>
      <c r="J205" s="140">
        <f>ROUND(I205*H205,2)</f>
        <v>0</v>
      </c>
      <c r="K205" s="141"/>
      <c r="L205" s="32"/>
      <c r="M205" s="142" t="s">
        <v>1</v>
      </c>
      <c r="N205" s="143" t="s">
        <v>38</v>
      </c>
      <c r="P205" s="144">
        <f>O205*H205</f>
        <v>0</v>
      </c>
      <c r="Q205" s="144">
        <v>0</v>
      </c>
      <c r="R205" s="144">
        <f>Q205*H205</f>
        <v>0</v>
      </c>
      <c r="S205" s="144">
        <v>0</v>
      </c>
      <c r="T205" s="145">
        <f>S205*H205</f>
        <v>0</v>
      </c>
      <c r="AR205" s="146" t="s">
        <v>139</v>
      </c>
      <c r="AT205" s="146" t="s">
        <v>135</v>
      </c>
      <c r="AU205" s="146" t="s">
        <v>82</v>
      </c>
      <c r="AY205" s="17" t="s">
        <v>132</v>
      </c>
      <c r="BE205" s="147">
        <f>IF(N205="základní",J205,0)</f>
        <v>0</v>
      </c>
      <c r="BF205" s="147">
        <f>IF(N205="snížená",J205,0)</f>
        <v>0</v>
      </c>
      <c r="BG205" s="147">
        <f>IF(N205="zákl. přenesená",J205,0)</f>
        <v>0</v>
      </c>
      <c r="BH205" s="147">
        <f>IF(N205="sníž. přenesená",J205,0)</f>
        <v>0</v>
      </c>
      <c r="BI205" s="147">
        <f>IF(N205="nulová",J205,0)</f>
        <v>0</v>
      </c>
      <c r="BJ205" s="17" t="s">
        <v>80</v>
      </c>
      <c r="BK205" s="147">
        <f>ROUND(I205*H205,2)</f>
        <v>0</v>
      </c>
      <c r="BL205" s="17" t="s">
        <v>139</v>
      </c>
      <c r="BM205" s="146" t="s">
        <v>268</v>
      </c>
    </row>
    <row r="206" spans="2:65" s="11" customFormat="1" ht="25.9" customHeight="1">
      <c r="B206" s="122"/>
      <c r="D206" s="123" t="s">
        <v>72</v>
      </c>
      <c r="E206" s="124" t="s">
        <v>269</v>
      </c>
      <c r="F206" s="124" t="s">
        <v>270</v>
      </c>
      <c r="I206" s="125"/>
      <c r="J206" s="126">
        <f>BK206</f>
        <v>0</v>
      </c>
      <c r="L206" s="122"/>
      <c r="M206" s="127"/>
      <c r="P206" s="128">
        <f>P207+P237+P257+P267+P290+P297+P306+P321+P349</f>
        <v>0</v>
      </c>
      <c r="R206" s="128">
        <f>R207+R237+R257+R267+R290+R297+R306+R321+R349</f>
        <v>1.53847848</v>
      </c>
      <c r="T206" s="129">
        <f>T207+T237+T257+T267+T290+T297+T306+T321+T349</f>
        <v>1.4414385000000001</v>
      </c>
      <c r="AR206" s="123" t="s">
        <v>82</v>
      </c>
      <c r="AT206" s="130" t="s">
        <v>72</v>
      </c>
      <c r="AU206" s="130" t="s">
        <v>73</v>
      </c>
      <c r="AY206" s="123" t="s">
        <v>132</v>
      </c>
      <c r="BK206" s="131">
        <f>BK207+BK237+BK257+BK267+BK290+BK297+BK306+BK321+BK349</f>
        <v>0</v>
      </c>
    </row>
    <row r="207" spans="2:65" s="11" customFormat="1" ht="22.9" customHeight="1">
      <c r="B207" s="122"/>
      <c r="D207" s="123" t="s">
        <v>72</v>
      </c>
      <c r="E207" s="132" t="s">
        <v>271</v>
      </c>
      <c r="F207" s="132" t="s">
        <v>272</v>
      </c>
      <c r="I207" s="125"/>
      <c r="J207" s="133">
        <f>BK207</f>
        <v>0</v>
      </c>
      <c r="L207" s="122"/>
      <c r="M207" s="127"/>
      <c r="P207" s="128">
        <f>SUM(P208:P236)</f>
        <v>0</v>
      </c>
      <c r="R207" s="128">
        <f>SUM(R208:R236)</f>
        <v>0.20878573999999997</v>
      </c>
      <c r="T207" s="129">
        <f>SUM(T208:T236)</f>
        <v>0.37529999999999997</v>
      </c>
      <c r="AR207" s="123" t="s">
        <v>82</v>
      </c>
      <c r="AT207" s="130" t="s">
        <v>72</v>
      </c>
      <c r="AU207" s="130" t="s">
        <v>80</v>
      </c>
      <c r="AY207" s="123" t="s">
        <v>132</v>
      </c>
      <c r="BK207" s="131">
        <f>SUM(BK208:BK236)</f>
        <v>0</v>
      </c>
    </row>
    <row r="208" spans="2:65" s="1" customFormat="1" ht="24.2" customHeight="1">
      <c r="B208" s="32"/>
      <c r="C208" s="134" t="s">
        <v>273</v>
      </c>
      <c r="D208" s="134" t="s">
        <v>135</v>
      </c>
      <c r="E208" s="135" t="s">
        <v>274</v>
      </c>
      <c r="F208" s="136" t="s">
        <v>275</v>
      </c>
      <c r="G208" s="137" t="s">
        <v>138</v>
      </c>
      <c r="H208" s="138">
        <v>25.02</v>
      </c>
      <c r="I208" s="139"/>
      <c r="J208" s="140">
        <f>ROUND(I208*H208,2)</f>
        <v>0</v>
      </c>
      <c r="K208" s="141"/>
      <c r="L208" s="32"/>
      <c r="M208" s="142" t="s">
        <v>1</v>
      </c>
      <c r="N208" s="143" t="s">
        <v>38</v>
      </c>
      <c r="P208" s="144">
        <f>O208*H208</f>
        <v>0</v>
      </c>
      <c r="Q208" s="144">
        <v>0</v>
      </c>
      <c r="R208" s="144">
        <f>Q208*H208</f>
        <v>0</v>
      </c>
      <c r="S208" s="144">
        <v>1.4999999999999999E-2</v>
      </c>
      <c r="T208" s="145">
        <f>S208*H208</f>
        <v>0.37529999999999997</v>
      </c>
      <c r="AR208" s="146" t="s">
        <v>216</v>
      </c>
      <c r="AT208" s="146" t="s">
        <v>135</v>
      </c>
      <c r="AU208" s="146" t="s">
        <v>82</v>
      </c>
      <c r="AY208" s="17" t="s">
        <v>132</v>
      </c>
      <c r="BE208" s="147">
        <f>IF(N208="základní",J208,0)</f>
        <v>0</v>
      </c>
      <c r="BF208" s="147">
        <f>IF(N208="snížená",J208,0)</f>
        <v>0</v>
      </c>
      <c r="BG208" s="147">
        <f>IF(N208="zákl. přenesená",J208,0)</f>
        <v>0</v>
      </c>
      <c r="BH208" s="147">
        <f>IF(N208="sníž. přenesená",J208,0)</f>
        <v>0</v>
      </c>
      <c r="BI208" s="147">
        <f>IF(N208="nulová",J208,0)</f>
        <v>0</v>
      </c>
      <c r="BJ208" s="17" t="s">
        <v>80</v>
      </c>
      <c r="BK208" s="147">
        <f>ROUND(I208*H208,2)</f>
        <v>0</v>
      </c>
      <c r="BL208" s="17" t="s">
        <v>216</v>
      </c>
      <c r="BM208" s="146" t="s">
        <v>276</v>
      </c>
    </row>
    <row r="209" spans="2:65" s="12" customFormat="1" ht="11.25">
      <c r="B209" s="148"/>
      <c r="D209" s="149" t="s">
        <v>141</v>
      </c>
      <c r="E209" s="150" t="s">
        <v>1</v>
      </c>
      <c r="F209" s="151" t="s">
        <v>277</v>
      </c>
      <c r="H209" s="152">
        <v>25.02</v>
      </c>
      <c r="I209" s="153"/>
      <c r="L209" s="148"/>
      <c r="M209" s="154"/>
      <c r="T209" s="155"/>
      <c r="AT209" s="150" t="s">
        <v>141</v>
      </c>
      <c r="AU209" s="150" t="s">
        <v>82</v>
      </c>
      <c r="AV209" s="12" t="s">
        <v>82</v>
      </c>
      <c r="AW209" s="12" t="s">
        <v>30</v>
      </c>
      <c r="AX209" s="12" t="s">
        <v>80</v>
      </c>
      <c r="AY209" s="150" t="s">
        <v>132</v>
      </c>
    </row>
    <row r="210" spans="2:65" s="1" customFormat="1" ht="24.2" customHeight="1">
      <c r="B210" s="32"/>
      <c r="C210" s="134" t="s">
        <v>278</v>
      </c>
      <c r="D210" s="134" t="s">
        <v>135</v>
      </c>
      <c r="E210" s="135" t="s">
        <v>279</v>
      </c>
      <c r="F210" s="136" t="s">
        <v>280</v>
      </c>
      <c r="G210" s="137" t="s">
        <v>138</v>
      </c>
      <c r="H210" s="138">
        <v>71.67</v>
      </c>
      <c r="I210" s="139"/>
      <c r="J210" s="140">
        <f>ROUND(I210*H210,2)</f>
        <v>0</v>
      </c>
      <c r="K210" s="141"/>
      <c r="L210" s="32"/>
      <c r="M210" s="142" t="s">
        <v>1</v>
      </c>
      <c r="N210" s="143" t="s">
        <v>38</v>
      </c>
      <c r="P210" s="144">
        <f>O210*H210</f>
        <v>0</v>
      </c>
      <c r="Q210" s="144">
        <v>2.9999999999999997E-4</v>
      </c>
      <c r="R210" s="144">
        <f>Q210*H210</f>
        <v>2.1500999999999999E-2</v>
      </c>
      <c r="S210" s="144">
        <v>0</v>
      </c>
      <c r="T210" s="145">
        <f>S210*H210</f>
        <v>0</v>
      </c>
      <c r="AR210" s="146" t="s">
        <v>216</v>
      </c>
      <c r="AT210" s="146" t="s">
        <v>135</v>
      </c>
      <c r="AU210" s="146" t="s">
        <v>82</v>
      </c>
      <c r="AY210" s="17" t="s">
        <v>132</v>
      </c>
      <c r="BE210" s="147">
        <f>IF(N210="základní",J210,0)</f>
        <v>0</v>
      </c>
      <c r="BF210" s="147">
        <f>IF(N210="snížená",J210,0)</f>
        <v>0</v>
      </c>
      <c r="BG210" s="147">
        <f>IF(N210="zákl. přenesená",J210,0)</f>
        <v>0</v>
      </c>
      <c r="BH210" s="147">
        <f>IF(N210="sníž. přenesená",J210,0)</f>
        <v>0</v>
      </c>
      <c r="BI210" s="147">
        <f>IF(N210="nulová",J210,0)</f>
        <v>0</v>
      </c>
      <c r="BJ210" s="17" t="s">
        <v>80</v>
      </c>
      <c r="BK210" s="147">
        <f>ROUND(I210*H210,2)</f>
        <v>0</v>
      </c>
      <c r="BL210" s="17" t="s">
        <v>216</v>
      </c>
      <c r="BM210" s="146" t="s">
        <v>281</v>
      </c>
    </row>
    <row r="211" spans="2:65" s="14" customFormat="1" ht="11.25">
      <c r="B211" s="163"/>
      <c r="D211" s="149" t="s">
        <v>141</v>
      </c>
      <c r="E211" s="164" t="s">
        <v>1</v>
      </c>
      <c r="F211" s="165" t="s">
        <v>282</v>
      </c>
      <c r="H211" s="164" t="s">
        <v>1</v>
      </c>
      <c r="I211" s="166"/>
      <c r="L211" s="163"/>
      <c r="M211" s="167"/>
      <c r="T211" s="168"/>
      <c r="AT211" s="164" t="s">
        <v>141</v>
      </c>
      <c r="AU211" s="164" t="s">
        <v>82</v>
      </c>
      <c r="AV211" s="14" t="s">
        <v>80</v>
      </c>
      <c r="AW211" s="14" t="s">
        <v>30</v>
      </c>
      <c r="AX211" s="14" t="s">
        <v>73</v>
      </c>
      <c r="AY211" s="164" t="s">
        <v>132</v>
      </c>
    </row>
    <row r="212" spans="2:65" s="12" customFormat="1" ht="11.25">
      <c r="B212" s="148"/>
      <c r="D212" s="149" t="s">
        <v>141</v>
      </c>
      <c r="E212" s="150" t="s">
        <v>1</v>
      </c>
      <c r="F212" s="151" t="s">
        <v>283</v>
      </c>
      <c r="H212" s="152">
        <v>25.131</v>
      </c>
      <c r="I212" s="153"/>
      <c r="L212" s="148"/>
      <c r="M212" s="154"/>
      <c r="T212" s="155"/>
      <c r="AT212" s="150" t="s">
        <v>141</v>
      </c>
      <c r="AU212" s="150" t="s">
        <v>82</v>
      </c>
      <c r="AV212" s="12" t="s">
        <v>82</v>
      </c>
      <c r="AW212" s="12" t="s">
        <v>30</v>
      </c>
      <c r="AX212" s="12" t="s">
        <v>73</v>
      </c>
      <c r="AY212" s="150" t="s">
        <v>132</v>
      </c>
    </row>
    <row r="213" spans="2:65" s="12" customFormat="1" ht="11.25">
      <c r="B213" s="148"/>
      <c r="D213" s="149" t="s">
        <v>141</v>
      </c>
      <c r="E213" s="150" t="s">
        <v>1</v>
      </c>
      <c r="F213" s="151" t="s">
        <v>283</v>
      </c>
      <c r="H213" s="152">
        <v>25.131</v>
      </c>
      <c r="I213" s="153"/>
      <c r="L213" s="148"/>
      <c r="M213" s="154"/>
      <c r="T213" s="155"/>
      <c r="AT213" s="150" t="s">
        <v>141</v>
      </c>
      <c r="AU213" s="150" t="s">
        <v>82</v>
      </c>
      <c r="AV213" s="12" t="s">
        <v>82</v>
      </c>
      <c r="AW213" s="12" t="s">
        <v>30</v>
      </c>
      <c r="AX213" s="12" t="s">
        <v>73</v>
      </c>
      <c r="AY213" s="150" t="s">
        <v>132</v>
      </c>
    </row>
    <row r="214" spans="2:65" s="14" customFormat="1" ht="11.25">
      <c r="B214" s="163"/>
      <c r="D214" s="149" t="s">
        <v>141</v>
      </c>
      <c r="E214" s="164" t="s">
        <v>1</v>
      </c>
      <c r="F214" s="165" t="s">
        <v>284</v>
      </c>
      <c r="H214" s="164" t="s">
        <v>1</v>
      </c>
      <c r="I214" s="166"/>
      <c r="L214" s="163"/>
      <c r="M214" s="167"/>
      <c r="T214" s="168"/>
      <c r="AT214" s="164" t="s">
        <v>141</v>
      </c>
      <c r="AU214" s="164" t="s">
        <v>82</v>
      </c>
      <c r="AV214" s="14" t="s">
        <v>80</v>
      </c>
      <c r="AW214" s="14" t="s">
        <v>30</v>
      </c>
      <c r="AX214" s="14" t="s">
        <v>73</v>
      </c>
      <c r="AY214" s="164" t="s">
        <v>132</v>
      </c>
    </row>
    <row r="215" spans="2:65" s="12" customFormat="1" ht="11.25">
      <c r="B215" s="148"/>
      <c r="D215" s="149" t="s">
        <v>141</v>
      </c>
      <c r="E215" s="150" t="s">
        <v>1</v>
      </c>
      <c r="F215" s="151" t="s">
        <v>232</v>
      </c>
      <c r="H215" s="152">
        <v>19.187999999999999</v>
      </c>
      <c r="I215" s="153"/>
      <c r="L215" s="148"/>
      <c r="M215" s="154"/>
      <c r="T215" s="155"/>
      <c r="AT215" s="150" t="s">
        <v>141</v>
      </c>
      <c r="AU215" s="150" t="s">
        <v>82</v>
      </c>
      <c r="AV215" s="12" t="s">
        <v>82</v>
      </c>
      <c r="AW215" s="12" t="s">
        <v>30</v>
      </c>
      <c r="AX215" s="12" t="s">
        <v>73</v>
      </c>
      <c r="AY215" s="150" t="s">
        <v>132</v>
      </c>
    </row>
    <row r="216" spans="2:65" s="12" customFormat="1" ht="11.25">
      <c r="B216" s="148"/>
      <c r="D216" s="149" t="s">
        <v>141</v>
      </c>
      <c r="E216" s="150" t="s">
        <v>1</v>
      </c>
      <c r="F216" s="151" t="s">
        <v>285</v>
      </c>
      <c r="H216" s="152">
        <v>2.2200000000000002</v>
      </c>
      <c r="I216" s="153"/>
      <c r="L216" s="148"/>
      <c r="M216" s="154"/>
      <c r="T216" s="155"/>
      <c r="AT216" s="150" t="s">
        <v>141</v>
      </c>
      <c r="AU216" s="150" t="s">
        <v>82</v>
      </c>
      <c r="AV216" s="12" t="s">
        <v>82</v>
      </c>
      <c r="AW216" s="12" t="s">
        <v>30</v>
      </c>
      <c r="AX216" s="12" t="s">
        <v>73</v>
      </c>
      <c r="AY216" s="150" t="s">
        <v>132</v>
      </c>
    </row>
    <row r="217" spans="2:65" s="13" customFormat="1" ht="11.25">
      <c r="B217" s="156"/>
      <c r="D217" s="149" t="s">
        <v>141</v>
      </c>
      <c r="E217" s="157" t="s">
        <v>1</v>
      </c>
      <c r="F217" s="158" t="s">
        <v>148</v>
      </c>
      <c r="H217" s="159">
        <v>71.67</v>
      </c>
      <c r="I217" s="160"/>
      <c r="L217" s="156"/>
      <c r="M217" s="161"/>
      <c r="T217" s="162"/>
      <c r="AT217" s="157" t="s">
        <v>141</v>
      </c>
      <c r="AU217" s="157" t="s">
        <v>82</v>
      </c>
      <c r="AV217" s="13" t="s">
        <v>139</v>
      </c>
      <c r="AW217" s="13" t="s">
        <v>30</v>
      </c>
      <c r="AX217" s="13" t="s">
        <v>80</v>
      </c>
      <c r="AY217" s="157" t="s">
        <v>132</v>
      </c>
    </row>
    <row r="218" spans="2:65" s="1" customFormat="1" ht="24.2" customHeight="1">
      <c r="B218" s="32"/>
      <c r="C218" s="169" t="s">
        <v>286</v>
      </c>
      <c r="D218" s="169" t="s">
        <v>287</v>
      </c>
      <c r="E218" s="170" t="s">
        <v>288</v>
      </c>
      <c r="F218" s="171" t="s">
        <v>289</v>
      </c>
      <c r="G218" s="172" t="s">
        <v>138</v>
      </c>
      <c r="H218" s="173">
        <v>22.478000000000002</v>
      </c>
      <c r="I218" s="174"/>
      <c r="J218" s="175">
        <f>ROUND(I218*H218,2)</f>
        <v>0</v>
      </c>
      <c r="K218" s="176"/>
      <c r="L218" s="177"/>
      <c r="M218" s="178" t="s">
        <v>1</v>
      </c>
      <c r="N218" s="179" t="s">
        <v>38</v>
      </c>
      <c r="P218" s="144">
        <f>O218*H218</f>
        <v>0</v>
      </c>
      <c r="Q218" s="144">
        <v>1.4E-3</v>
      </c>
      <c r="R218" s="144">
        <f>Q218*H218</f>
        <v>3.1469200000000003E-2</v>
      </c>
      <c r="S218" s="144">
        <v>0</v>
      </c>
      <c r="T218" s="145">
        <f>S218*H218</f>
        <v>0</v>
      </c>
      <c r="AR218" s="146" t="s">
        <v>290</v>
      </c>
      <c r="AT218" s="146" t="s">
        <v>287</v>
      </c>
      <c r="AU218" s="146" t="s">
        <v>82</v>
      </c>
      <c r="AY218" s="17" t="s">
        <v>132</v>
      </c>
      <c r="BE218" s="147">
        <f>IF(N218="základní",J218,0)</f>
        <v>0</v>
      </c>
      <c r="BF218" s="147">
        <f>IF(N218="snížená",J218,0)</f>
        <v>0</v>
      </c>
      <c r="BG218" s="147">
        <f>IF(N218="zákl. přenesená",J218,0)</f>
        <v>0</v>
      </c>
      <c r="BH218" s="147">
        <f>IF(N218="sníž. přenesená",J218,0)</f>
        <v>0</v>
      </c>
      <c r="BI218" s="147">
        <f>IF(N218="nulová",J218,0)</f>
        <v>0</v>
      </c>
      <c r="BJ218" s="17" t="s">
        <v>80</v>
      </c>
      <c r="BK218" s="147">
        <f>ROUND(I218*H218,2)</f>
        <v>0</v>
      </c>
      <c r="BL218" s="17" t="s">
        <v>216</v>
      </c>
      <c r="BM218" s="146" t="s">
        <v>291</v>
      </c>
    </row>
    <row r="219" spans="2:65" s="14" customFormat="1" ht="11.25">
      <c r="B219" s="163"/>
      <c r="D219" s="149" t="s">
        <v>141</v>
      </c>
      <c r="E219" s="164" t="s">
        <v>1</v>
      </c>
      <c r="F219" s="165" t="s">
        <v>284</v>
      </c>
      <c r="H219" s="164" t="s">
        <v>1</v>
      </c>
      <c r="I219" s="166"/>
      <c r="L219" s="163"/>
      <c r="M219" s="167"/>
      <c r="T219" s="168"/>
      <c r="AT219" s="164" t="s">
        <v>141</v>
      </c>
      <c r="AU219" s="164" t="s">
        <v>82</v>
      </c>
      <c r="AV219" s="14" t="s">
        <v>80</v>
      </c>
      <c r="AW219" s="14" t="s">
        <v>30</v>
      </c>
      <c r="AX219" s="14" t="s">
        <v>73</v>
      </c>
      <c r="AY219" s="164" t="s">
        <v>132</v>
      </c>
    </row>
    <row r="220" spans="2:65" s="12" customFormat="1" ht="11.25">
      <c r="B220" s="148"/>
      <c r="D220" s="149" t="s">
        <v>141</v>
      </c>
      <c r="E220" s="150" t="s">
        <v>1</v>
      </c>
      <c r="F220" s="151" t="s">
        <v>232</v>
      </c>
      <c r="H220" s="152">
        <v>19.187999999999999</v>
      </c>
      <c r="I220" s="153"/>
      <c r="L220" s="148"/>
      <c r="M220" s="154"/>
      <c r="T220" s="155"/>
      <c r="AT220" s="150" t="s">
        <v>141</v>
      </c>
      <c r="AU220" s="150" t="s">
        <v>82</v>
      </c>
      <c r="AV220" s="12" t="s">
        <v>82</v>
      </c>
      <c r="AW220" s="12" t="s">
        <v>30</v>
      </c>
      <c r="AX220" s="12" t="s">
        <v>73</v>
      </c>
      <c r="AY220" s="150" t="s">
        <v>132</v>
      </c>
    </row>
    <row r="221" spans="2:65" s="12" customFormat="1" ht="11.25">
      <c r="B221" s="148"/>
      <c r="D221" s="149" t="s">
        <v>141</v>
      </c>
      <c r="E221" s="150" t="s">
        <v>1</v>
      </c>
      <c r="F221" s="151" t="s">
        <v>285</v>
      </c>
      <c r="H221" s="152">
        <v>2.2200000000000002</v>
      </c>
      <c r="I221" s="153"/>
      <c r="L221" s="148"/>
      <c r="M221" s="154"/>
      <c r="T221" s="155"/>
      <c r="AT221" s="150" t="s">
        <v>141</v>
      </c>
      <c r="AU221" s="150" t="s">
        <v>82</v>
      </c>
      <c r="AV221" s="12" t="s">
        <v>82</v>
      </c>
      <c r="AW221" s="12" t="s">
        <v>30</v>
      </c>
      <c r="AX221" s="12" t="s">
        <v>73</v>
      </c>
      <c r="AY221" s="150" t="s">
        <v>132</v>
      </c>
    </row>
    <row r="222" spans="2:65" s="13" customFormat="1" ht="11.25">
      <c r="B222" s="156"/>
      <c r="D222" s="149" t="s">
        <v>141</v>
      </c>
      <c r="E222" s="157" t="s">
        <v>1</v>
      </c>
      <c r="F222" s="158" t="s">
        <v>148</v>
      </c>
      <c r="H222" s="159">
        <v>21.408000000000001</v>
      </c>
      <c r="I222" s="160"/>
      <c r="L222" s="156"/>
      <c r="M222" s="161"/>
      <c r="T222" s="162"/>
      <c r="AT222" s="157" t="s">
        <v>141</v>
      </c>
      <c r="AU222" s="157" t="s">
        <v>82</v>
      </c>
      <c r="AV222" s="13" t="s">
        <v>139</v>
      </c>
      <c r="AW222" s="13" t="s">
        <v>30</v>
      </c>
      <c r="AX222" s="13" t="s">
        <v>80</v>
      </c>
      <c r="AY222" s="157" t="s">
        <v>132</v>
      </c>
    </row>
    <row r="223" spans="2:65" s="12" customFormat="1" ht="11.25">
      <c r="B223" s="148"/>
      <c r="D223" s="149" t="s">
        <v>141</v>
      </c>
      <c r="F223" s="151" t="s">
        <v>292</v>
      </c>
      <c r="H223" s="152">
        <v>22.478000000000002</v>
      </c>
      <c r="I223" s="153"/>
      <c r="L223" s="148"/>
      <c r="M223" s="154"/>
      <c r="T223" s="155"/>
      <c r="AT223" s="150" t="s">
        <v>141</v>
      </c>
      <c r="AU223" s="150" t="s">
        <v>82</v>
      </c>
      <c r="AV223" s="12" t="s">
        <v>82</v>
      </c>
      <c r="AW223" s="12" t="s">
        <v>4</v>
      </c>
      <c r="AX223" s="12" t="s">
        <v>80</v>
      </c>
      <c r="AY223" s="150" t="s">
        <v>132</v>
      </c>
    </row>
    <row r="224" spans="2:65" s="1" customFormat="1" ht="24.2" customHeight="1">
      <c r="B224" s="32"/>
      <c r="C224" s="169" t="s">
        <v>293</v>
      </c>
      <c r="D224" s="169" t="s">
        <v>287</v>
      </c>
      <c r="E224" s="170" t="s">
        <v>294</v>
      </c>
      <c r="F224" s="171" t="s">
        <v>295</v>
      </c>
      <c r="G224" s="172" t="s">
        <v>138</v>
      </c>
      <c r="H224" s="173">
        <v>52.774999999999999</v>
      </c>
      <c r="I224" s="174"/>
      <c r="J224" s="175">
        <f>ROUND(I224*H224,2)</f>
        <v>0</v>
      </c>
      <c r="K224" s="176"/>
      <c r="L224" s="177"/>
      <c r="M224" s="178" t="s">
        <v>1</v>
      </c>
      <c r="N224" s="179" t="s">
        <v>38</v>
      </c>
      <c r="P224" s="144">
        <f>O224*H224</f>
        <v>0</v>
      </c>
      <c r="Q224" s="144">
        <v>2.8E-3</v>
      </c>
      <c r="R224" s="144">
        <f>Q224*H224</f>
        <v>0.14776999999999998</v>
      </c>
      <c r="S224" s="144">
        <v>0</v>
      </c>
      <c r="T224" s="145">
        <f>S224*H224</f>
        <v>0</v>
      </c>
      <c r="AR224" s="146" t="s">
        <v>290</v>
      </c>
      <c r="AT224" s="146" t="s">
        <v>287</v>
      </c>
      <c r="AU224" s="146" t="s">
        <v>82</v>
      </c>
      <c r="AY224" s="17" t="s">
        <v>132</v>
      </c>
      <c r="BE224" s="147">
        <f>IF(N224="základní",J224,0)</f>
        <v>0</v>
      </c>
      <c r="BF224" s="147">
        <f>IF(N224="snížená",J224,0)</f>
        <v>0</v>
      </c>
      <c r="BG224" s="147">
        <f>IF(N224="zákl. přenesená",J224,0)</f>
        <v>0</v>
      </c>
      <c r="BH224" s="147">
        <f>IF(N224="sníž. přenesená",J224,0)</f>
        <v>0</v>
      </c>
      <c r="BI224" s="147">
        <f>IF(N224="nulová",J224,0)</f>
        <v>0</v>
      </c>
      <c r="BJ224" s="17" t="s">
        <v>80</v>
      </c>
      <c r="BK224" s="147">
        <f>ROUND(I224*H224,2)</f>
        <v>0</v>
      </c>
      <c r="BL224" s="17" t="s">
        <v>216</v>
      </c>
      <c r="BM224" s="146" t="s">
        <v>296</v>
      </c>
    </row>
    <row r="225" spans="2:65" s="14" customFormat="1" ht="11.25">
      <c r="B225" s="163"/>
      <c r="D225" s="149" t="s">
        <v>141</v>
      </c>
      <c r="E225" s="164" t="s">
        <v>1</v>
      </c>
      <c r="F225" s="165" t="s">
        <v>282</v>
      </c>
      <c r="H225" s="164" t="s">
        <v>1</v>
      </c>
      <c r="I225" s="166"/>
      <c r="L225" s="163"/>
      <c r="M225" s="167"/>
      <c r="T225" s="168"/>
      <c r="AT225" s="164" t="s">
        <v>141</v>
      </c>
      <c r="AU225" s="164" t="s">
        <v>82</v>
      </c>
      <c r="AV225" s="14" t="s">
        <v>80</v>
      </c>
      <c r="AW225" s="14" t="s">
        <v>30</v>
      </c>
      <c r="AX225" s="14" t="s">
        <v>73</v>
      </c>
      <c r="AY225" s="164" t="s">
        <v>132</v>
      </c>
    </row>
    <row r="226" spans="2:65" s="12" customFormat="1" ht="11.25">
      <c r="B226" s="148"/>
      <c r="D226" s="149" t="s">
        <v>141</v>
      </c>
      <c r="E226" s="150" t="s">
        <v>1</v>
      </c>
      <c r="F226" s="151" t="s">
        <v>283</v>
      </c>
      <c r="H226" s="152">
        <v>25.131</v>
      </c>
      <c r="I226" s="153"/>
      <c r="L226" s="148"/>
      <c r="M226" s="154"/>
      <c r="T226" s="155"/>
      <c r="AT226" s="150" t="s">
        <v>141</v>
      </c>
      <c r="AU226" s="150" t="s">
        <v>82</v>
      </c>
      <c r="AV226" s="12" t="s">
        <v>82</v>
      </c>
      <c r="AW226" s="12" t="s">
        <v>30</v>
      </c>
      <c r="AX226" s="12" t="s">
        <v>73</v>
      </c>
      <c r="AY226" s="150" t="s">
        <v>132</v>
      </c>
    </row>
    <row r="227" spans="2:65" s="12" customFormat="1" ht="11.25">
      <c r="B227" s="148"/>
      <c r="D227" s="149" t="s">
        <v>141</v>
      </c>
      <c r="E227" s="150" t="s">
        <v>1</v>
      </c>
      <c r="F227" s="151" t="s">
        <v>283</v>
      </c>
      <c r="H227" s="152">
        <v>25.131</v>
      </c>
      <c r="I227" s="153"/>
      <c r="L227" s="148"/>
      <c r="M227" s="154"/>
      <c r="T227" s="155"/>
      <c r="AT227" s="150" t="s">
        <v>141</v>
      </c>
      <c r="AU227" s="150" t="s">
        <v>82</v>
      </c>
      <c r="AV227" s="12" t="s">
        <v>82</v>
      </c>
      <c r="AW227" s="12" t="s">
        <v>30</v>
      </c>
      <c r="AX227" s="12" t="s">
        <v>73</v>
      </c>
      <c r="AY227" s="150" t="s">
        <v>132</v>
      </c>
    </row>
    <row r="228" spans="2:65" s="13" customFormat="1" ht="11.25">
      <c r="B228" s="156"/>
      <c r="D228" s="149" t="s">
        <v>141</v>
      </c>
      <c r="E228" s="157" t="s">
        <v>1</v>
      </c>
      <c r="F228" s="158" t="s">
        <v>148</v>
      </c>
      <c r="H228" s="159">
        <v>50.262</v>
      </c>
      <c r="I228" s="160"/>
      <c r="L228" s="156"/>
      <c r="M228" s="161"/>
      <c r="T228" s="162"/>
      <c r="AT228" s="157" t="s">
        <v>141</v>
      </c>
      <c r="AU228" s="157" t="s">
        <v>82</v>
      </c>
      <c r="AV228" s="13" t="s">
        <v>139</v>
      </c>
      <c r="AW228" s="13" t="s">
        <v>30</v>
      </c>
      <c r="AX228" s="13" t="s">
        <v>80</v>
      </c>
      <c r="AY228" s="157" t="s">
        <v>132</v>
      </c>
    </row>
    <row r="229" spans="2:65" s="12" customFormat="1" ht="11.25">
      <c r="B229" s="148"/>
      <c r="D229" s="149" t="s">
        <v>141</v>
      </c>
      <c r="F229" s="151" t="s">
        <v>297</v>
      </c>
      <c r="H229" s="152">
        <v>52.774999999999999</v>
      </c>
      <c r="I229" s="153"/>
      <c r="L229" s="148"/>
      <c r="M229" s="154"/>
      <c r="T229" s="155"/>
      <c r="AT229" s="150" t="s">
        <v>141</v>
      </c>
      <c r="AU229" s="150" t="s">
        <v>82</v>
      </c>
      <c r="AV229" s="12" t="s">
        <v>82</v>
      </c>
      <c r="AW229" s="12" t="s">
        <v>4</v>
      </c>
      <c r="AX229" s="12" t="s">
        <v>80</v>
      </c>
      <c r="AY229" s="150" t="s">
        <v>132</v>
      </c>
    </row>
    <row r="230" spans="2:65" s="1" customFormat="1" ht="24.2" customHeight="1">
      <c r="B230" s="32"/>
      <c r="C230" s="134" t="s">
        <v>298</v>
      </c>
      <c r="D230" s="134" t="s">
        <v>135</v>
      </c>
      <c r="E230" s="135" t="s">
        <v>299</v>
      </c>
      <c r="F230" s="136" t="s">
        <v>300</v>
      </c>
      <c r="G230" s="137" t="s">
        <v>138</v>
      </c>
      <c r="H230" s="138">
        <v>30.2</v>
      </c>
      <c r="I230" s="139"/>
      <c r="J230" s="140">
        <f>ROUND(I230*H230,2)</f>
        <v>0</v>
      </c>
      <c r="K230" s="141"/>
      <c r="L230" s="32"/>
      <c r="M230" s="142" t="s">
        <v>1</v>
      </c>
      <c r="N230" s="143" t="s">
        <v>38</v>
      </c>
      <c r="P230" s="144">
        <f>O230*H230</f>
        <v>0</v>
      </c>
      <c r="Q230" s="144">
        <v>1.0000000000000001E-5</v>
      </c>
      <c r="R230" s="144">
        <f>Q230*H230</f>
        <v>3.0200000000000002E-4</v>
      </c>
      <c r="S230" s="144">
        <v>0</v>
      </c>
      <c r="T230" s="145">
        <f>S230*H230</f>
        <v>0</v>
      </c>
      <c r="AR230" s="146" t="s">
        <v>216</v>
      </c>
      <c r="AT230" s="146" t="s">
        <v>135</v>
      </c>
      <c r="AU230" s="146" t="s">
        <v>82</v>
      </c>
      <c r="AY230" s="17" t="s">
        <v>132</v>
      </c>
      <c r="BE230" s="147">
        <f>IF(N230="základní",J230,0)</f>
        <v>0</v>
      </c>
      <c r="BF230" s="147">
        <f>IF(N230="snížená",J230,0)</f>
        <v>0</v>
      </c>
      <c r="BG230" s="147">
        <f>IF(N230="zákl. přenesená",J230,0)</f>
        <v>0</v>
      </c>
      <c r="BH230" s="147">
        <f>IF(N230="sníž. přenesená",J230,0)</f>
        <v>0</v>
      </c>
      <c r="BI230" s="147">
        <f>IF(N230="nulová",J230,0)</f>
        <v>0</v>
      </c>
      <c r="BJ230" s="17" t="s">
        <v>80</v>
      </c>
      <c r="BK230" s="147">
        <f>ROUND(I230*H230,2)</f>
        <v>0</v>
      </c>
      <c r="BL230" s="17" t="s">
        <v>216</v>
      </c>
      <c r="BM230" s="146" t="s">
        <v>301</v>
      </c>
    </row>
    <row r="231" spans="2:65" s="12" customFormat="1" ht="22.5">
      <c r="B231" s="148"/>
      <c r="D231" s="149" t="s">
        <v>141</v>
      </c>
      <c r="E231" s="150" t="s">
        <v>1</v>
      </c>
      <c r="F231" s="151" t="s">
        <v>302</v>
      </c>
      <c r="H231" s="152">
        <v>25.02</v>
      </c>
      <c r="I231" s="153"/>
      <c r="L231" s="148"/>
      <c r="M231" s="154"/>
      <c r="T231" s="155"/>
      <c r="AT231" s="150" t="s">
        <v>141</v>
      </c>
      <c r="AU231" s="150" t="s">
        <v>82</v>
      </c>
      <c r="AV231" s="12" t="s">
        <v>82</v>
      </c>
      <c r="AW231" s="12" t="s">
        <v>30</v>
      </c>
      <c r="AX231" s="12" t="s">
        <v>73</v>
      </c>
      <c r="AY231" s="150" t="s">
        <v>132</v>
      </c>
    </row>
    <row r="232" spans="2:65" s="12" customFormat="1" ht="11.25">
      <c r="B232" s="148"/>
      <c r="D232" s="149" t="s">
        <v>141</v>
      </c>
      <c r="E232" s="150" t="s">
        <v>1</v>
      </c>
      <c r="F232" s="151" t="s">
        <v>303</v>
      </c>
      <c r="H232" s="152">
        <v>5.18</v>
      </c>
      <c r="I232" s="153"/>
      <c r="L232" s="148"/>
      <c r="M232" s="154"/>
      <c r="T232" s="155"/>
      <c r="AT232" s="150" t="s">
        <v>141</v>
      </c>
      <c r="AU232" s="150" t="s">
        <v>82</v>
      </c>
      <c r="AV232" s="12" t="s">
        <v>82</v>
      </c>
      <c r="AW232" s="12" t="s">
        <v>30</v>
      </c>
      <c r="AX232" s="12" t="s">
        <v>73</v>
      </c>
      <c r="AY232" s="150" t="s">
        <v>132</v>
      </c>
    </row>
    <row r="233" spans="2:65" s="13" customFormat="1" ht="11.25">
      <c r="B233" s="156"/>
      <c r="D233" s="149" t="s">
        <v>141</v>
      </c>
      <c r="E233" s="157" t="s">
        <v>1</v>
      </c>
      <c r="F233" s="158" t="s">
        <v>148</v>
      </c>
      <c r="H233" s="159">
        <v>30.2</v>
      </c>
      <c r="I233" s="160"/>
      <c r="L233" s="156"/>
      <c r="M233" s="161"/>
      <c r="T233" s="162"/>
      <c r="AT233" s="157" t="s">
        <v>141</v>
      </c>
      <c r="AU233" s="157" t="s">
        <v>82</v>
      </c>
      <c r="AV233" s="13" t="s">
        <v>139</v>
      </c>
      <c r="AW233" s="13" t="s">
        <v>30</v>
      </c>
      <c r="AX233" s="13" t="s">
        <v>80</v>
      </c>
      <c r="AY233" s="157" t="s">
        <v>132</v>
      </c>
    </row>
    <row r="234" spans="2:65" s="1" customFormat="1" ht="24.2" customHeight="1">
      <c r="B234" s="32"/>
      <c r="C234" s="169" t="s">
        <v>304</v>
      </c>
      <c r="D234" s="169" t="s">
        <v>287</v>
      </c>
      <c r="E234" s="170" t="s">
        <v>305</v>
      </c>
      <c r="F234" s="171" t="s">
        <v>306</v>
      </c>
      <c r="G234" s="172" t="s">
        <v>138</v>
      </c>
      <c r="H234" s="173">
        <v>36.874000000000002</v>
      </c>
      <c r="I234" s="174"/>
      <c r="J234" s="175">
        <f>ROUND(I234*H234,2)</f>
        <v>0</v>
      </c>
      <c r="K234" s="176"/>
      <c r="L234" s="177"/>
      <c r="M234" s="178" t="s">
        <v>1</v>
      </c>
      <c r="N234" s="179" t="s">
        <v>38</v>
      </c>
      <c r="P234" s="144">
        <f>O234*H234</f>
        <v>0</v>
      </c>
      <c r="Q234" s="144">
        <v>2.1000000000000001E-4</v>
      </c>
      <c r="R234" s="144">
        <f>Q234*H234</f>
        <v>7.743540000000001E-3</v>
      </c>
      <c r="S234" s="144">
        <v>0</v>
      </c>
      <c r="T234" s="145">
        <f>S234*H234</f>
        <v>0</v>
      </c>
      <c r="AR234" s="146" t="s">
        <v>290</v>
      </c>
      <c r="AT234" s="146" t="s">
        <v>287</v>
      </c>
      <c r="AU234" s="146" t="s">
        <v>82</v>
      </c>
      <c r="AY234" s="17" t="s">
        <v>132</v>
      </c>
      <c r="BE234" s="147">
        <f>IF(N234="základní",J234,0)</f>
        <v>0</v>
      </c>
      <c r="BF234" s="147">
        <f>IF(N234="snížená",J234,0)</f>
        <v>0</v>
      </c>
      <c r="BG234" s="147">
        <f>IF(N234="zákl. přenesená",J234,0)</f>
        <v>0</v>
      </c>
      <c r="BH234" s="147">
        <f>IF(N234="sníž. přenesená",J234,0)</f>
        <v>0</v>
      </c>
      <c r="BI234" s="147">
        <f>IF(N234="nulová",J234,0)</f>
        <v>0</v>
      </c>
      <c r="BJ234" s="17" t="s">
        <v>80</v>
      </c>
      <c r="BK234" s="147">
        <f>ROUND(I234*H234,2)</f>
        <v>0</v>
      </c>
      <c r="BL234" s="17" t="s">
        <v>216</v>
      </c>
      <c r="BM234" s="146" t="s">
        <v>307</v>
      </c>
    </row>
    <row r="235" spans="2:65" s="12" customFormat="1" ht="11.25">
      <c r="B235" s="148"/>
      <c r="D235" s="149" t="s">
        <v>141</v>
      </c>
      <c r="F235" s="151" t="s">
        <v>308</v>
      </c>
      <c r="H235" s="152">
        <v>36.874000000000002</v>
      </c>
      <c r="I235" s="153"/>
      <c r="L235" s="148"/>
      <c r="M235" s="154"/>
      <c r="T235" s="155"/>
      <c r="AT235" s="150" t="s">
        <v>141</v>
      </c>
      <c r="AU235" s="150" t="s">
        <v>82</v>
      </c>
      <c r="AV235" s="12" t="s">
        <v>82</v>
      </c>
      <c r="AW235" s="12" t="s">
        <v>4</v>
      </c>
      <c r="AX235" s="12" t="s">
        <v>80</v>
      </c>
      <c r="AY235" s="150" t="s">
        <v>132</v>
      </c>
    </row>
    <row r="236" spans="2:65" s="1" customFormat="1" ht="33" customHeight="1">
      <c r="B236" s="32"/>
      <c r="C236" s="134" t="s">
        <v>290</v>
      </c>
      <c r="D236" s="134" t="s">
        <v>135</v>
      </c>
      <c r="E236" s="135" t="s">
        <v>309</v>
      </c>
      <c r="F236" s="136" t="s">
        <v>310</v>
      </c>
      <c r="G236" s="137" t="s">
        <v>311</v>
      </c>
      <c r="H236" s="180"/>
      <c r="I236" s="139"/>
      <c r="J236" s="140">
        <f>ROUND(I236*H236,2)</f>
        <v>0</v>
      </c>
      <c r="K236" s="141"/>
      <c r="L236" s="32"/>
      <c r="M236" s="142" t="s">
        <v>1</v>
      </c>
      <c r="N236" s="143" t="s">
        <v>38</v>
      </c>
      <c r="P236" s="144">
        <f>O236*H236</f>
        <v>0</v>
      </c>
      <c r="Q236" s="144">
        <v>0</v>
      </c>
      <c r="R236" s="144">
        <f>Q236*H236</f>
        <v>0</v>
      </c>
      <c r="S236" s="144">
        <v>0</v>
      </c>
      <c r="T236" s="145">
        <f>S236*H236</f>
        <v>0</v>
      </c>
      <c r="AR236" s="146" t="s">
        <v>216</v>
      </c>
      <c r="AT236" s="146" t="s">
        <v>135</v>
      </c>
      <c r="AU236" s="146" t="s">
        <v>82</v>
      </c>
      <c r="AY236" s="17" t="s">
        <v>132</v>
      </c>
      <c r="BE236" s="147">
        <f>IF(N236="základní",J236,0)</f>
        <v>0</v>
      </c>
      <c r="BF236" s="147">
        <f>IF(N236="snížená",J236,0)</f>
        <v>0</v>
      </c>
      <c r="BG236" s="147">
        <f>IF(N236="zákl. přenesená",J236,0)</f>
        <v>0</v>
      </c>
      <c r="BH236" s="147">
        <f>IF(N236="sníž. přenesená",J236,0)</f>
        <v>0</v>
      </c>
      <c r="BI236" s="147">
        <f>IF(N236="nulová",J236,0)</f>
        <v>0</v>
      </c>
      <c r="BJ236" s="17" t="s">
        <v>80</v>
      </c>
      <c r="BK236" s="147">
        <f>ROUND(I236*H236,2)</f>
        <v>0</v>
      </c>
      <c r="BL236" s="17" t="s">
        <v>216</v>
      </c>
      <c r="BM236" s="146" t="s">
        <v>312</v>
      </c>
    </row>
    <row r="237" spans="2:65" s="11" customFormat="1" ht="22.9" customHeight="1">
      <c r="B237" s="122"/>
      <c r="D237" s="123" t="s">
        <v>72</v>
      </c>
      <c r="E237" s="132" t="s">
        <v>313</v>
      </c>
      <c r="F237" s="132" t="s">
        <v>314</v>
      </c>
      <c r="I237" s="125"/>
      <c r="J237" s="133">
        <f>BK237</f>
        <v>0</v>
      </c>
      <c r="L237" s="122"/>
      <c r="M237" s="127"/>
      <c r="P237" s="128">
        <f>SUM(P238:P256)</f>
        <v>0</v>
      </c>
      <c r="R237" s="128">
        <f>SUM(R238:R256)</f>
        <v>0.43177364000000001</v>
      </c>
      <c r="T237" s="129">
        <f>SUM(T238:T256)</f>
        <v>0</v>
      </c>
      <c r="AR237" s="123" t="s">
        <v>82</v>
      </c>
      <c r="AT237" s="130" t="s">
        <v>72</v>
      </c>
      <c r="AU237" s="130" t="s">
        <v>80</v>
      </c>
      <c r="AY237" s="123" t="s">
        <v>132</v>
      </c>
      <c r="BK237" s="131">
        <f>SUM(BK238:BK256)</f>
        <v>0</v>
      </c>
    </row>
    <row r="238" spans="2:65" s="1" customFormat="1" ht="16.5" customHeight="1">
      <c r="B238" s="32"/>
      <c r="C238" s="134" t="s">
        <v>315</v>
      </c>
      <c r="D238" s="134" t="s">
        <v>135</v>
      </c>
      <c r="E238" s="135" t="s">
        <v>316</v>
      </c>
      <c r="F238" s="136" t="s">
        <v>317</v>
      </c>
      <c r="G238" s="137" t="s">
        <v>138</v>
      </c>
      <c r="H238" s="138">
        <v>21.777999999999999</v>
      </c>
      <c r="I238" s="139"/>
      <c r="J238" s="140">
        <f>ROUND(I238*H238,2)</f>
        <v>0</v>
      </c>
      <c r="K238" s="141"/>
      <c r="L238" s="32"/>
      <c r="M238" s="142" t="s">
        <v>1</v>
      </c>
      <c r="N238" s="143" t="s">
        <v>38</v>
      </c>
      <c r="P238" s="144">
        <f>O238*H238</f>
        <v>0</v>
      </c>
      <c r="Q238" s="144">
        <v>0</v>
      </c>
      <c r="R238" s="144">
        <f>Q238*H238</f>
        <v>0</v>
      </c>
      <c r="S238" s="144">
        <v>0</v>
      </c>
      <c r="T238" s="145">
        <f>S238*H238</f>
        <v>0</v>
      </c>
      <c r="AR238" s="146" t="s">
        <v>216</v>
      </c>
      <c r="AT238" s="146" t="s">
        <v>135</v>
      </c>
      <c r="AU238" s="146" t="s">
        <v>82</v>
      </c>
      <c r="AY238" s="17" t="s">
        <v>132</v>
      </c>
      <c r="BE238" s="147">
        <f>IF(N238="základní",J238,0)</f>
        <v>0</v>
      </c>
      <c r="BF238" s="147">
        <f>IF(N238="snížená",J238,0)</f>
        <v>0</v>
      </c>
      <c r="BG238" s="147">
        <f>IF(N238="zákl. přenesená",J238,0)</f>
        <v>0</v>
      </c>
      <c r="BH238" s="147">
        <f>IF(N238="sníž. přenesená",J238,0)</f>
        <v>0</v>
      </c>
      <c r="BI238" s="147">
        <f>IF(N238="nulová",J238,0)</f>
        <v>0</v>
      </c>
      <c r="BJ238" s="17" t="s">
        <v>80</v>
      </c>
      <c r="BK238" s="147">
        <f>ROUND(I238*H238,2)</f>
        <v>0</v>
      </c>
      <c r="BL238" s="17" t="s">
        <v>216</v>
      </c>
      <c r="BM238" s="146" t="s">
        <v>318</v>
      </c>
    </row>
    <row r="239" spans="2:65" s="14" customFormat="1" ht="11.25">
      <c r="B239" s="163"/>
      <c r="D239" s="149" t="s">
        <v>141</v>
      </c>
      <c r="E239" s="164" t="s">
        <v>1</v>
      </c>
      <c r="F239" s="165" t="s">
        <v>319</v>
      </c>
      <c r="H239" s="164" t="s">
        <v>1</v>
      </c>
      <c r="I239" s="166"/>
      <c r="L239" s="163"/>
      <c r="M239" s="167"/>
      <c r="T239" s="168"/>
      <c r="AT239" s="164" t="s">
        <v>141</v>
      </c>
      <c r="AU239" s="164" t="s">
        <v>82</v>
      </c>
      <c r="AV239" s="14" t="s">
        <v>80</v>
      </c>
      <c r="AW239" s="14" t="s">
        <v>30</v>
      </c>
      <c r="AX239" s="14" t="s">
        <v>73</v>
      </c>
      <c r="AY239" s="164" t="s">
        <v>132</v>
      </c>
    </row>
    <row r="240" spans="2:65" s="12" customFormat="1" ht="11.25">
      <c r="B240" s="148"/>
      <c r="D240" s="149" t="s">
        <v>141</v>
      </c>
      <c r="E240" s="150" t="s">
        <v>1</v>
      </c>
      <c r="F240" s="151" t="s">
        <v>232</v>
      </c>
      <c r="H240" s="152">
        <v>19.187999999999999</v>
      </c>
      <c r="I240" s="153"/>
      <c r="L240" s="148"/>
      <c r="M240" s="154"/>
      <c r="T240" s="155"/>
      <c r="AT240" s="150" t="s">
        <v>141</v>
      </c>
      <c r="AU240" s="150" t="s">
        <v>82</v>
      </c>
      <c r="AV240" s="12" t="s">
        <v>82</v>
      </c>
      <c r="AW240" s="12" t="s">
        <v>30</v>
      </c>
      <c r="AX240" s="12" t="s">
        <v>73</v>
      </c>
      <c r="AY240" s="150" t="s">
        <v>132</v>
      </c>
    </row>
    <row r="241" spans="2:65" s="12" customFormat="1" ht="11.25">
      <c r="B241" s="148"/>
      <c r="D241" s="149" t="s">
        <v>141</v>
      </c>
      <c r="E241" s="150" t="s">
        <v>1</v>
      </c>
      <c r="F241" s="151" t="s">
        <v>320</v>
      </c>
      <c r="H241" s="152">
        <v>2.59</v>
      </c>
      <c r="I241" s="153"/>
      <c r="L241" s="148"/>
      <c r="M241" s="154"/>
      <c r="T241" s="155"/>
      <c r="AT241" s="150" t="s">
        <v>141</v>
      </c>
      <c r="AU241" s="150" t="s">
        <v>82</v>
      </c>
      <c r="AV241" s="12" t="s">
        <v>82</v>
      </c>
      <c r="AW241" s="12" t="s">
        <v>30</v>
      </c>
      <c r="AX241" s="12" t="s">
        <v>73</v>
      </c>
      <c r="AY241" s="150" t="s">
        <v>132</v>
      </c>
    </row>
    <row r="242" spans="2:65" s="13" customFormat="1" ht="11.25">
      <c r="B242" s="156"/>
      <c r="D242" s="149" t="s">
        <v>141</v>
      </c>
      <c r="E242" s="157" t="s">
        <v>1</v>
      </c>
      <c r="F242" s="158" t="s">
        <v>148</v>
      </c>
      <c r="H242" s="159">
        <v>21.777999999999999</v>
      </c>
      <c r="I242" s="160"/>
      <c r="L242" s="156"/>
      <c r="M242" s="161"/>
      <c r="T242" s="162"/>
      <c r="AT242" s="157" t="s">
        <v>141</v>
      </c>
      <c r="AU242" s="157" t="s">
        <v>82</v>
      </c>
      <c r="AV242" s="13" t="s">
        <v>139</v>
      </c>
      <c r="AW242" s="13" t="s">
        <v>30</v>
      </c>
      <c r="AX242" s="13" t="s">
        <v>80</v>
      </c>
      <c r="AY242" s="157" t="s">
        <v>132</v>
      </c>
    </row>
    <row r="243" spans="2:65" s="1" customFormat="1" ht="24.2" customHeight="1">
      <c r="B243" s="32"/>
      <c r="C243" s="169" t="s">
        <v>321</v>
      </c>
      <c r="D243" s="169" t="s">
        <v>287</v>
      </c>
      <c r="E243" s="170" t="s">
        <v>322</v>
      </c>
      <c r="F243" s="171" t="s">
        <v>323</v>
      </c>
      <c r="G243" s="172" t="s">
        <v>138</v>
      </c>
      <c r="H243" s="173">
        <v>24.468</v>
      </c>
      <c r="I243" s="174"/>
      <c r="J243" s="175">
        <f>ROUND(I243*H243,2)</f>
        <v>0</v>
      </c>
      <c r="K243" s="176"/>
      <c r="L243" s="177"/>
      <c r="M243" s="178" t="s">
        <v>1</v>
      </c>
      <c r="N243" s="179" t="s">
        <v>38</v>
      </c>
      <c r="P243" s="144">
        <f>O243*H243</f>
        <v>0</v>
      </c>
      <c r="Q243" s="144">
        <v>1.1E-4</v>
      </c>
      <c r="R243" s="144">
        <f>Q243*H243</f>
        <v>2.69148E-3</v>
      </c>
      <c r="S243" s="144">
        <v>0</v>
      </c>
      <c r="T243" s="145">
        <f>S243*H243</f>
        <v>0</v>
      </c>
      <c r="AR243" s="146" t="s">
        <v>290</v>
      </c>
      <c r="AT243" s="146" t="s">
        <v>287</v>
      </c>
      <c r="AU243" s="146" t="s">
        <v>82</v>
      </c>
      <c r="AY243" s="17" t="s">
        <v>132</v>
      </c>
      <c r="BE243" s="147">
        <f>IF(N243="základní",J243,0)</f>
        <v>0</v>
      </c>
      <c r="BF243" s="147">
        <f>IF(N243="snížená",J243,0)</f>
        <v>0</v>
      </c>
      <c r="BG243" s="147">
        <f>IF(N243="zákl. přenesená",J243,0)</f>
        <v>0</v>
      </c>
      <c r="BH243" s="147">
        <f>IF(N243="sníž. přenesená",J243,0)</f>
        <v>0</v>
      </c>
      <c r="BI243" s="147">
        <f>IF(N243="nulová",J243,0)</f>
        <v>0</v>
      </c>
      <c r="BJ243" s="17" t="s">
        <v>80</v>
      </c>
      <c r="BK243" s="147">
        <f>ROUND(I243*H243,2)</f>
        <v>0</v>
      </c>
      <c r="BL243" s="17" t="s">
        <v>216</v>
      </c>
      <c r="BM243" s="146" t="s">
        <v>324</v>
      </c>
    </row>
    <row r="244" spans="2:65" s="12" customFormat="1" ht="11.25">
      <c r="B244" s="148"/>
      <c r="D244" s="149" t="s">
        <v>141</v>
      </c>
      <c r="F244" s="151" t="s">
        <v>325</v>
      </c>
      <c r="H244" s="152">
        <v>24.468</v>
      </c>
      <c r="I244" s="153"/>
      <c r="L244" s="148"/>
      <c r="M244" s="154"/>
      <c r="T244" s="155"/>
      <c r="AT244" s="150" t="s">
        <v>141</v>
      </c>
      <c r="AU244" s="150" t="s">
        <v>82</v>
      </c>
      <c r="AV244" s="12" t="s">
        <v>82</v>
      </c>
      <c r="AW244" s="12" t="s">
        <v>4</v>
      </c>
      <c r="AX244" s="12" t="s">
        <v>80</v>
      </c>
      <c r="AY244" s="150" t="s">
        <v>132</v>
      </c>
    </row>
    <row r="245" spans="2:65" s="1" customFormat="1" ht="24.2" customHeight="1">
      <c r="B245" s="32"/>
      <c r="C245" s="134" t="s">
        <v>326</v>
      </c>
      <c r="D245" s="134" t="s">
        <v>135</v>
      </c>
      <c r="E245" s="135" t="s">
        <v>327</v>
      </c>
      <c r="F245" s="136" t="s">
        <v>328</v>
      </c>
      <c r="G245" s="137" t="s">
        <v>138</v>
      </c>
      <c r="H245" s="138">
        <v>20.988</v>
      </c>
      <c r="I245" s="139"/>
      <c r="J245" s="140">
        <f>ROUND(I245*H245,2)</f>
        <v>0</v>
      </c>
      <c r="K245" s="141"/>
      <c r="L245" s="32"/>
      <c r="M245" s="142" t="s">
        <v>1</v>
      </c>
      <c r="N245" s="143" t="s">
        <v>38</v>
      </c>
      <c r="P245" s="144">
        <f>O245*H245</f>
        <v>0</v>
      </c>
      <c r="Q245" s="144">
        <v>1.1820000000000001E-2</v>
      </c>
      <c r="R245" s="144">
        <f>Q245*H245</f>
        <v>0.24807816000000002</v>
      </c>
      <c r="S245" s="144">
        <v>0</v>
      </c>
      <c r="T245" s="145">
        <f>S245*H245</f>
        <v>0</v>
      </c>
      <c r="AR245" s="146" t="s">
        <v>216</v>
      </c>
      <c r="AT245" s="146" t="s">
        <v>135</v>
      </c>
      <c r="AU245" s="146" t="s">
        <v>82</v>
      </c>
      <c r="AY245" s="17" t="s">
        <v>132</v>
      </c>
      <c r="BE245" s="147">
        <f>IF(N245="základní",J245,0)</f>
        <v>0</v>
      </c>
      <c r="BF245" s="147">
        <f>IF(N245="snížená",J245,0)</f>
        <v>0</v>
      </c>
      <c r="BG245" s="147">
        <f>IF(N245="zákl. přenesená",J245,0)</f>
        <v>0</v>
      </c>
      <c r="BH245" s="147">
        <f>IF(N245="sníž. přenesená",J245,0)</f>
        <v>0</v>
      </c>
      <c r="BI245" s="147">
        <f>IF(N245="nulová",J245,0)</f>
        <v>0</v>
      </c>
      <c r="BJ245" s="17" t="s">
        <v>80</v>
      </c>
      <c r="BK245" s="147">
        <f>ROUND(I245*H245,2)</f>
        <v>0</v>
      </c>
      <c r="BL245" s="17" t="s">
        <v>216</v>
      </c>
      <c r="BM245" s="146" t="s">
        <v>329</v>
      </c>
    </row>
    <row r="246" spans="2:65" s="14" customFormat="1" ht="11.25">
      <c r="B246" s="163"/>
      <c r="D246" s="149" t="s">
        <v>141</v>
      </c>
      <c r="E246" s="164" t="s">
        <v>1</v>
      </c>
      <c r="F246" s="165" t="s">
        <v>319</v>
      </c>
      <c r="H246" s="164" t="s">
        <v>1</v>
      </c>
      <c r="I246" s="166"/>
      <c r="L246" s="163"/>
      <c r="M246" s="167"/>
      <c r="T246" s="168"/>
      <c r="AT246" s="164" t="s">
        <v>141</v>
      </c>
      <c r="AU246" s="164" t="s">
        <v>82</v>
      </c>
      <c r="AV246" s="14" t="s">
        <v>80</v>
      </c>
      <c r="AW246" s="14" t="s">
        <v>30</v>
      </c>
      <c r="AX246" s="14" t="s">
        <v>73</v>
      </c>
      <c r="AY246" s="164" t="s">
        <v>132</v>
      </c>
    </row>
    <row r="247" spans="2:65" s="12" customFormat="1" ht="22.5">
      <c r="B247" s="148"/>
      <c r="D247" s="149" t="s">
        <v>141</v>
      </c>
      <c r="E247" s="150" t="s">
        <v>1</v>
      </c>
      <c r="F247" s="151" t="s">
        <v>330</v>
      </c>
      <c r="H247" s="152">
        <v>19.187999999999999</v>
      </c>
      <c r="I247" s="153"/>
      <c r="L247" s="148"/>
      <c r="M247" s="154"/>
      <c r="T247" s="155"/>
      <c r="AT247" s="150" t="s">
        <v>141</v>
      </c>
      <c r="AU247" s="150" t="s">
        <v>82</v>
      </c>
      <c r="AV247" s="12" t="s">
        <v>82</v>
      </c>
      <c r="AW247" s="12" t="s">
        <v>30</v>
      </c>
      <c r="AX247" s="12" t="s">
        <v>73</v>
      </c>
      <c r="AY247" s="150" t="s">
        <v>132</v>
      </c>
    </row>
    <row r="248" spans="2:65" s="12" customFormat="1" ht="11.25">
      <c r="B248" s="148"/>
      <c r="D248" s="149" t="s">
        <v>141</v>
      </c>
      <c r="E248" s="150" t="s">
        <v>1</v>
      </c>
      <c r="F248" s="151" t="s">
        <v>331</v>
      </c>
      <c r="H248" s="152">
        <v>1.8</v>
      </c>
      <c r="I248" s="153"/>
      <c r="L248" s="148"/>
      <c r="M248" s="154"/>
      <c r="T248" s="155"/>
      <c r="AT248" s="150" t="s">
        <v>141</v>
      </c>
      <c r="AU248" s="150" t="s">
        <v>82</v>
      </c>
      <c r="AV248" s="12" t="s">
        <v>82</v>
      </c>
      <c r="AW248" s="12" t="s">
        <v>30</v>
      </c>
      <c r="AX248" s="12" t="s">
        <v>73</v>
      </c>
      <c r="AY248" s="150" t="s">
        <v>132</v>
      </c>
    </row>
    <row r="249" spans="2:65" s="13" customFormat="1" ht="11.25">
      <c r="B249" s="156"/>
      <c r="D249" s="149" t="s">
        <v>141</v>
      </c>
      <c r="E249" s="157" t="s">
        <v>1</v>
      </c>
      <c r="F249" s="158" t="s">
        <v>148</v>
      </c>
      <c r="H249" s="159">
        <v>20.988</v>
      </c>
      <c r="I249" s="160"/>
      <c r="L249" s="156"/>
      <c r="M249" s="161"/>
      <c r="T249" s="162"/>
      <c r="AT249" s="157" t="s">
        <v>141</v>
      </c>
      <c r="AU249" s="157" t="s">
        <v>82</v>
      </c>
      <c r="AV249" s="13" t="s">
        <v>139</v>
      </c>
      <c r="AW249" s="13" t="s">
        <v>30</v>
      </c>
      <c r="AX249" s="13" t="s">
        <v>80</v>
      </c>
      <c r="AY249" s="157" t="s">
        <v>132</v>
      </c>
    </row>
    <row r="250" spans="2:65" s="1" customFormat="1" ht="21.75" customHeight="1">
      <c r="B250" s="32"/>
      <c r="C250" s="134" t="s">
        <v>332</v>
      </c>
      <c r="D250" s="134" t="s">
        <v>135</v>
      </c>
      <c r="E250" s="135" t="s">
        <v>333</v>
      </c>
      <c r="F250" s="136" t="s">
        <v>334</v>
      </c>
      <c r="G250" s="137" t="s">
        <v>152</v>
      </c>
      <c r="H250" s="138">
        <v>14.8</v>
      </c>
      <c r="I250" s="139"/>
      <c r="J250" s="140">
        <f>ROUND(I250*H250,2)</f>
        <v>0</v>
      </c>
      <c r="K250" s="141"/>
      <c r="L250" s="32"/>
      <c r="M250" s="142" t="s">
        <v>1</v>
      </c>
      <c r="N250" s="143" t="s">
        <v>38</v>
      </c>
      <c r="P250" s="144">
        <f>O250*H250</f>
        <v>0</v>
      </c>
      <c r="Q250" s="144">
        <v>5.0299999999999997E-3</v>
      </c>
      <c r="R250" s="144">
        <f>Q250*H250</f>
        <v>7.4443999999999996E-2</v>
      </c>
      <c r="S250" s="144">
        <v>0</v>
      </c>
      <c r="T250" s="145">
        <f>S250*H250</f>
        <v>0</v>
      </c>
      <c r="AR250" s="146" t="s">
        <v>216</v>
      </c>
      <c r="AT250" s="146" t="s">
        <v>135</v>
      </c>
      <c r="AU250" s="146" t="s">
        <v>82</v>
      </c>
      <c r="AY250" s="17" t="s">
        <v>132</v>
      </c>
      <c r="BE250" s="147">
        <f>IF(N250="základní",J250,0)</f>
        <v>0</v>
      </c>
      <c r="BF250" s="147">
        <f>IF(N250="snížená",J250,0)</f>
        <v>0</v>
      </c>
      <c r="BG250" s="147">
        <f>IF(N250="zákl. přenesená",J250,0)</f>
        <v>0</v>
      </c>
      <c r="BH250" s="147">
        <f>IF(N250="sníž. přenesená",J250,0)</f>
        <v>0</v>
      </c>
      <c r="BI250" s="147">
        <f>IF(N250="nulová",J250,0)</f>
        <v>0</v>
      </c>
      <c r="BJ250" s="17" t="s">
        <v>80</v>
      </c>
      <c r="BK250" s="147">
        <f>ROUND(I250*H250,2)</f>
        <v>0</v>
      </c>
      <c r="BL250" s="17" t="s">
        <v>216</v>
      </c>
      <c r="BM250" s="146" t="s">
        <v>335</v>
      </c>
    </row>
    <row r="251" spans="2:65" s="12" customFormat="1" ht="11.25">
      <c r="B251" s="148"/>
      <c r="D251" s="149" t="s">
        <v>141</v>
      </c>
      <c r="E251" s="150" t="s">
        <v>1</v>
      </c>
      <c r="F251" s="151" t="s">
        <v>336</v>
      </c>
      <c r="H251" s="152">
        <v>14.8</v>
      </c>
      <c r="I251" s="153"/>
      <c r="L251" s="148"/>
      <c r="M251" s="154"/>
      <c r="T251" s="155"/>
      <c r="AT251" s="150" t="s">
        <v>141</v>
      </c>
      <c r="AU251" s="150" t="s">
        <v>82</v>
      </c>
      <c r="AV251" s="12" t="s">
        <v>82</v>
      </c>
      <c r="AW251" s="12" t="s">
        <v>30</v>
      </c>
      <c r="AX251" s="12" t="s">
        <v>80</v>
      </c>
      <c r="AY251" s="150" t="s">
        <v>132</v>
      </c>
    </row>
    <row r="252" spans="2:65" s="1" customFormat="1" ht="21.75" customHeight="1">
      <c r="B252" s="32"/>
      <c r="C252" s="134" t="s">
        <v>337</v>
      </c>
      <c r="D252" s="134" t="s">
        <v>135</v>
      </c>
      <c r="E252" s="135" t="s">
        <v>338</v>
      </c>
      <c r="F252" s="136" t="s">
        <v>339</v>
      </c>
      <c r="G252" s="137" t="s">
        <v>152</v>
      </c>
      <c r="H252" s="138">
        <v>14.4</v>
      </c>
      <c r="I252" s="139"/>
      <c r="J252" s="140">
        <f>ROUND(I252*H252,2)</f>
        <v>0</v>
      </c>
      <c r="K252" s="141"/>
      <c r="L252" s="32"/>
      <c r="M252" s="142" t="s">
        <v>1</v>
      </c>
      <c r="N252" s="143" t="s">
        <v>38</v>
      </c>
      <c r="P252" s="144">
        <f>O252*H252</f>
        <v>0</v>
      </c>
      <c r="Q252" s="144">
        <v>7.4000000000000003E-3</v>
      </c>
      <c r="R252" s="144">
        <f>Q252*H252</f>
        <v>0.10656</v>
      </c>
      <c r="S252" s="144">
        <v>0</v>
      </c>
      <c r="T252" s="145">
        <f>S252*H252</f>
        <v>0</v>
      </c>
      <c r="AR252" s="146" t="s">
        <v>216</v>
      </c>
      <c r="AT252" s="146" t="s">
        <v>135</v>
      </c>
      <c r="AU252" s="146" t="s">
        <v>82</v>
      </c>
      <c r="AY252" s="17" t="s">
        <v>132</v>
      </c>
      <c r="BE252" s="147">
        <f>IF(N252="základní",J252,0)</f>
        <v>0</v>
      </c>
      <c r="BF252" s="147">
        <f>IF(N252="snížená",J252,0)</f>
        <v>0</v>
      </c>
      <c r="BG252" s="147">
        <f>IF(N252="zákl. přenesená",J252,0)</f>
        <v>0</v>
      </c>
      <c r="BH252" s="147">
        <f>IF(N252="sníž. přenesená",J252,0)</f>
        <v>0</v>
      </c>
      <c r="BI252" s="147">
        <f>IF(N252="nulová",J252,0)</f>
        <v>0</v>
      </c>
      <c r="BJ252" s="17" t="s">
        <v>80</v>
      </c>
      <c r="BK252" s="147">
        <f>ROUND(I252*H252,2)</f>
        <v>0</v>
      </c>
      <c r="BL252" s="17" t="s">
        <v>216</v>
      </c>
      <c r="BM252" s="146" t="s">
        <v>340</v>
      </c>
    </row>
    <row r="253" spans="2:65" s="12" customFormat="1" ht="11.25">
      <c r="B253" s="148"/>
      <c r="D253" s="149" t="s">
        <v>141</v>
      </c>
      <c r="E253" s="150" t="s">
        <v>1</v>
      </c>
      <c r="F253" s="151" t="s">
        <v>341</v>
      </c>
      <c r="H253" s="152">
        <v>7.4</v>
      </c>
      <c r="I253" s="153"/>
      <c r="L253" s="148"/>
      <c r="M253" s="154"/>
      <c r="T253" s="155"/>
      <c r="AT253" s="150" t="s">
        <v>141</v>
      </c>
      <c r="AU253" s="150" t="s">
        <v>82</v>
      </c>
      <c r="AV253" s="12" t="s">
        <v>82</v>
      </c>
      <c r="AW253" s="12" t="s">
        <v>30</v>
      </c>
      <c r="AX253" s="12" t="s">
        <v>73</v>
      </c>
      <c r="AY253" s="150" t="s">
        <v>132</v>
      </c>
    </row>
    <row r="254" spans="2:65" s="12" customFormat="1" ht="11.25">
      <c r="B254" s="148"/>
      <c r="D254" s="149" t="s">
        <v>141</v>
      </c>
      <c r="E254" s="150" t="s">
        <v>1</v>
      </c>
      <c r="F254" s="151" t="s">
        <v>342</v>
      </c>
      <c r="H254" s="152">
        <v>7</v>
      </c>
      <c r="I254" s="153"/>
      <c r="L254" s="148"/>
      <c r="M254" s="154"/>
      <c r="T254" s="155"/>
      <c r="AT254" s="150" t="s">
        <v>141</v>
      </c>
      <c r="AU254" s="150" t="s">
        <v>82</v>
      </c>
      <c r="AV254" s="12" t="s">
        <v>82</v>
      </c>
      <c r="AW254" s="12" t="s">
        <v>30</v>
      </c>
      <c r="AX254" s="12" t="s">
        <v>73</v>
      </c>
      <c r="AY254" s="150" t="s">
        <v>132</v>
      </c>
    </row>
    <row r="255" spans="2:65" s="13" customFormat="1" ht="11.25">
      <c r="B255" s="156"/>
      <c r="D255" s="149" t="s">
        <v>141</v>
      </c>
      <c r="E255" s="157" t="s">
        <v>1</v>
      </c>
      <c r="F255" s="158" t="s">
        <v>148</v>
      </c>
      <c r="H255" s="159">
        <v>14.4</v>
      </c>
      <c r="I255" s="160"/>
      <c r="L255" s="156"/>
      <c r="M255" s="161"/>
      <c r="T255" s="162"/>
      <c r="AT255" s="157" t="s">
        <v>141</v>
      </c>
      <c r="AU255" s="157" t="s">
        <v>82</v>
      </c>
      <c r="AV255" s="13" t="s">
        <v>139</v>
      </c>
      <c r="AW255" s="13" t="s">
        <v>30</v>
      </c>
      <c r="AX255" s="13" t="s">
        <v>80</v>
      </c>
      <c r="AY255" s="157" t="s">
        <v>132</v>
      </c>
    </row>
    <row r="256" spans="2:65" s="1" customFormat="1" ht="24.2" customHeight="1">
      <c r="B256" s="32"/>
      <c r="C256" s="134" t="s">
        <v>343</v>
      </c>
      <c r="D256" s="134" t="s">
        <v>135</v>
      </c>
      <c r="E256" s="135" t="s">
        <v>344</v>
      </c>
      <c r="F256" s="136" t="s">
        <v>345</v>
      </c>
      <c r="G256" s="137" t="s">
        <v>311</v>
      </c>
      <c r="H256" s="180"/>
      <c r="I256" s="139"/>
      <c r="J256" s="140">
        <f>ROUND(I256*H256,2)</f>
        <v>0</v>
      </c>
      <c r="K256" s="141"/>
      <c r="L256" s="32"/>
      <c r="M256" s="142" t="s">
        <v>1</v>
      </c>
      <c r="N256" s="143" t="s">
        <v>38</v>
      </c>
      <c r="P256" s="144">
        <f>O256*H256</f>
        <v>0</v>
      </c>
      <c r="Q256" s="144">
        <v>0</v>
      </c>
      <c r="R256" s="144">
        <f>Q256*H256</f>
        <v>0</v>
      </c>
      <c r="S256" s="144">
        <v>0</v>
      </c>
      <c r="T256" s="145">
        <f>S256*H256</f>
        <v>0</v>
      </c>
      <c r="AR256" s="146" t="s">
        <v>216</v>
      </c>
      <c r="AT256" s="146" t="s">
        <v>135</v>
      </c>
      <c r="AU256" s="146" t="s">
        <v>82</v>
      </c>
      <c r="AY256" s="17" t="s">
        <v>132</v>
      </c>
      <c r="BE256" s="147">
        <f>IF(N256="základní",J256,0)</f>
        <v>0</v>
      </c>
      <c r="BF256" s="147">
        <f>IF(N256="snížená",J256,0)</f>
        <v>0</v>
      </c>
      <c r="BG256" s="147">
        <f>IF(N256="zákl. přenesená",J256,0)</f>
        <v>0</v>
      </c>
      <c r="BH256" s="147">
        <f>IF(N256="sníž. přenesená",J256,0)</f>
        <v>0</v>
      </c>
      <c r="BI256" s="147">
        <f>IF(N256="nulová",J256,0)</f>
        <v>0</v>
      </c>
      <c r="BJ256" s="17" t="s">
        <v>80</v>
      </c>
      <c r="BK256" s="147">
        <f>ROUND(I256*H256,2)</f>
        <v>0</v>
      </c>
      <c r="BL256" s="17" t="s">
        <v>216</v>
      </c>
      <c r="BM256" s="146" t="s">
        <v>346</v>
      </c>
    </row>
    <row r="257" spans="2:65" s="11" customFormat="1" ht="22.9" customHeight="1">
      <c r="B257" s="122"/>
      <c r="D257" s="123" t="s">
        <v>72</v>
      </c>
      <c r="E257" s="132" t="s">
        <v>347</v>
      </c>
      <c r="F257" s="132" t="s">
        <v>348</v>
      </c>
      <c r="I257" s="125"/>
      <c r="J257" s="133">
        <f>BK257</f>
        <v>0</v>
      </c>
      <c r="L257" s="122"/>
      <c r="M257" s="127"/>
      <c r="P257" s="128">
        <f>SUM(P258:P266)</f>
        <v>0</v>
      </c>
      <c r="R257" s="128">
        <f>SUM(R258:R266)</f>
        <v>0.10112000000000002</v>
      </c>
      <c r="T257" s="129">
        <f>SUM(T258:T266)</f>
        <v>0</v>
      </c>
      <c r="AR257" s="123" t="s">
        <v>82</v>
      </c>
      <c r="AT257" s="130" t="s">
        <v>72</v>
      </c>
      <c r="AU257" s="130" t="s">
        <v>80</v>
      </c>
      <c r="AY257" s="123" t="s">
        <v>132</v>
      </c>
      <c r="BK257" s="131">
        <f>SUM(BK258:BK266)</f>
        <v>0</v>
      </c>
    </row>
    <row r="258" spans="2:65" s="1" customFormat="1" ht="33" customHeight="1">
      <c r="B258" s="32"/>
      <c r="C258" s="134" t="s">
        <v>349</v>
      </c>
      <c r="D258" s="134" t="s">
        <v>135</v>
      </c>
      <c r="E258" s="135" t="s">
        <v>350</v>
      </c>
      <c r="F258" s="136" t="s">
        <v>351</v>
      </c>
      <c r="G258" s="137" t="s">
        <v>152</v>
      </c>
      <c r="H258" s="138">
        <v>4.4000000000000004</v>
      </c>
      <c r="I258" s="139"/>
      <c r="J258" s="140">
        <f>ROUND(I258*H258,2)</f>
        <v>0</v>
      </c>
      <c r="K258" s="141"/>
      <c r="L258" s="32"/>
      <c r="M258" s="142" t="s">
        <v>1</v>
      </c>
      <c r="N258" s="143" t="s">
        <v>38</v>
      </c>
      <c r="P258" s="144">
        <f>O258*H258</f>
        <v>0</v>
      </c>
      <c r="Q258" s="144">
        <v>4.3800000000000002E-3</v>
      </c>
      <c r="R258" s="144">
        <f>Q258*H258</f>
        <v>1.9272000000000001E-2</v>
      </c>
      <c r="S258" s="144">
        <v>0</v>
      </c>
      <c r="T258" s="145">
        <f>S258*H258</f>
        <v>0</v>
      </c>
      <c r="AR258" s="146" t="s">
        <v>216</v>
      </c>
      <c r="AT258" s="146" t="s">
        <v>135</v>
      </c>
      <c r="AU258" s="146" t="s">
        <v>82</v>
      </c>
      <c r="AY258" s="17" t="s">
        <v>132</v>
      </c>
      <c r="BE258" s="147">
        <f>IF(N258="základní",J258,0)</f>
        <v>0</v>
      </c>
      <c r="BF258" s="147">
        <f>IF(N258="snížená",J258,0)</f>
        <v>0</v>
      </c>
      <c r="BG258" s="147">
        <f>IF(N258="zákl. přenesená",J258,0)</f>
        <v>0</v>
      </c>
      <c r="BH258" s="147">
        <f>IF(N258="sníž. přenesená",J258,0)</f>
        <v>0</v>
      </c>
      <c r="BI258" s="147">
        <f>IF(N258="nulová",J258,0)</f>
        <v>0</v>
      </c>
      <c r="BJ258" s="17" t="s">
        <v>80</v>
      </c>
      <c r="BK258" s="147">
        <f>ROUND(I258*H258,2)</f>
        <v>0</v>
      </c>
      <c r="BL258" s="17" t="s">
        <v>216</v>
      </c>
      <c r="BM258" s="146" t="s">
        <v>352</v>
      </c>
    </row>
    <row r="259" spans="2:65" s="12" customFormat="1" ht="11.25">
      <c r="B259" s="148"/>
      <c r="D259" s="149" t="s">
        <v>141</v>
      </c>
      <c r="E259" s="150" t="s">
        <v>1</v>
      </c>
      <c r="F259" s="151" t="s">
        <v>353</v>
      </c>
      <c r="H259" s="152">
        <v>4.4000000000000004</v>
      </c>
      <c r="I259" s="153"/>
      <c r="L259" s="148"/>
      <c r="M259" s="154"/>
      <c r="T259" s="155"/>
      <c r="AT259" s="150" t="s">
        <v>141</v>
      </c>
      <c r="AU259" s="150" t="s">
        <v>82</v>
      </c>
      <c r="AV259" s="12" t="s">
        <v>82</v>
      </c>
      <c r="AW259" s="12" t="s">
        <v>30</v>
      </c>
      <c r="AX259" s="12" t="s">
        <v>80</v>
      </c>
      <c r="AY259" s="150" t="s">
        <v>132</v>
      </c>
    </row>
    <row r="260" spans="2:65" s="1" customFormat="1" ht="24.2" customHeight="1">
      <c r="B260" s="32"/>
      <c r="C260" s="134" t="s">
        <v>354</v>
      </c>
      <c r="D260" s="134" t="s">
        <v>135</v>
      </c>
      <c r="E260" s="135" t="s">
        <v>355</v>
      </c>
      <c r="F260" s="136" t="s">
        <v>356</v>
      </c>
      <c r="G260" s="137" t="s">
        <v>152</v>
      </c>
      <c r="H260" s="138">
        <v>7.2</v>
      </c>
      <c r="I260" s="139"/>
      <c r="J260" s="140">
        <f>ROUND(I260*H260,2)</f>
        <v>0</v>
      </c>
      <c r="K260" s="141"/>
      <c r="L260" s="32"/>
      <c r="M260" s="142" t="s">
        <v>1</v>
      </c>
      <c r="N260" s="143" t="s">
        <v>38</v>
      </c>
      <c r="P260" s="144">
        <f>O260*H260</f>
        <v>0</v>
      </c>
      <c r="Q260" s="144">
        <v>1.83E-3</v>
      </c>
      <c r="R260" s="144">
        <f>Q260*H260</f>
        <v>1.3176E-2</v>
      </c>
      <c r="S260" s="144">
        <v>0</v>
      </c>
      <c r="T260" s="145">
        <f>S260*H260</f>
        <v>0</v>
      </c>
      <c r="AR260" s="146" t="s">
        <v>216</v>
      </c>
      <c r="AT260" s="146" t="s">
        <v>135</v>
      </c>
      <c r="AU260" s="146" t="s">
        <v>82</v>
      </c>
      <c r="AY260" s="17" t="s">
        <v>132</v>
      </c>
      <c r="BE260" s="147">
        <f>IF(N260="základní",J260,0)</f>
        <v>0</v>
      </c>
      <c r="BF260" s="147">
        <f>IF(N260="snížená",J260,0)</f>
        <v>0</v>
      </c>
      <c r="BG260" s="147">
        <f>IF(N260="zákl. přenesená",J260,0)</f>
        <v>0</v>
      </c>
      <c r="BH260" s="147">
        <f>IF(N260="sníž. přenesená",J260,0)</f>
        <v>0</v>
      </c>
      <c r="BI260" s="147">
        <f>IF(N260="nulová",J260,0)</f>
        <v>0</v>
      </c>
      <c r="BJ260" s="17" t="s">
        <v>80</v>
      </c>
      <c r="BK260" s="147">
        <f>ROUND(I260*H260,2)</f>
        <v>0</v>
      </c>
      <c r="BL260" s="17" t="s">
        <v>216</v>
      </c>
      <c r="BM260" s="146" t="s">
        <v>357</v>
      </c>
    </row>
    <row r="261" spans="2:65" s="12" customFormat="1" ht="11.25">
      <c r="B261" s="148"/>
      <c r="D261" s="149" t="s">
        <v>141</v>
      </c>
      <c r="E261" s="150" t="s">
        <v>1</v>
      </c>
      <c r="F261" s="151" t="s">
        <v>358</v>
      </c>
      <c r="H261" s="152">
        <v>7.2</v>
      </c>
      <c r="I261" s="153"/>
      <c r="L261" s="148"/>
      <c r="M261" s="154"/>
      <c r="T261" s="155"/>
      <c r="AT261" s="150" t="s">
        <v>141</v>
      </c>
      <c r="AU261" s="150" t="s">
        <v>82</v>
      </c>
      <c r="AV261" s="12" t="s">
        <v>82</v>
      </c>
      <c r="AW261" s="12" t="s">
        <v>30</v>
      </c>
      <c r="AX261" s="12" t="s">
        <v>80</v>
      </c>
      <c r="AY261" s="150" t="s">
        <v>132</v>
      </c>
    </row>
    <row r="262" spans="2:65" s="1" customFormat="1" ht="37.9" customHeight="1">
      <c r="B262" s="32"/>
      <c r="C262" s="134" t="s">
        <v>359</v>
      </c>
      <c r="D262" s="134" t="s">
        <v>135</v>
      </c>
      <c r="E262" s="135" t="s">
        <v>360</v>
      </c>
      <c r="F262" s="136" t="s">
        <v>361</v>
      </c>
      <c r="G262" s="137" t="s">
        <v>152</v>
      </c>
      <c r="H262" s="138">
        <v>14.8</v>
      </c>
      <c r="I262" s="139"/>
      <c r="J262" s="140">
        <f>ROUND(I262*H262,2)</f>
        <v>0</v>
      </c>
      <c r="K262" s="141"/>
      <c r="L262" s="32"/>
      <c r="M262" s="142" t="s">
        <v>1</v>
      </c>
      <c r="N262" s="143" t="s">
        <v>38</v>
      </c>
      <c r="P262" s="144">
        <f>O262*H262</f>
        <v>0</v>
      </c>
      <c r="Q262" s="144">
        <v>2.8900000000000002E-3</v>
      </c>
      <c r="R262" s="144">
        <f>Q262*H262</f>
        <v>4.2772000000000004E-2</v>
      </c>
      <c r="S262" s="144">
        <v>0</v>
      </c>
      <c r="T262" s="145">
        <f>S262*H262</f>
        <v>0</v>
      </c>
      <c r="AR262" s="146" t="s">
        <v>216</v>
      </c>
      <c r="AT262" s="146" t="s">
        <v>135</v>
      </c>
      <c r="AU262" s="146" t="s">
        <v>82</v>
      </c>
      <c r="AY262" s="17" t="s">
        <v>132</v>
      </c>
      <c r="BE262" s="147">
        <f>IF(N262="základní",J262,0)</f>
        <v>0</v>
      </c>
      <c r="BF262" s="147">
        <f>IF(N262="snížená",J262,0)</f>
        <v>0</v>
      </c>
      <c r="BG262" s="147">
        <f>IF(N262="zákl. přenesená",J262,0)</f>
        <v>0</v>
      </c>
      <c r="BH262" s="147">
        <f>IF(N262="sníž. přenesená",J262,0)</f>
        <v>0</v>
      </c>
      <c r="BI262" s="147">
        <f>IF(N262="nulová",J262,0)</f>
        <v>0</v>
      </c>
      <c r="BJ262" s="17" t="s">
        <v>80</v>
      </c>
      <c r="BK262" s="147">
        <f>ROUND(I262*H262,2)</f>
        <v>0</v>
      </c>
      <c r="BL262" s="17" t="s">
        <v>216</v>
      </c>
      <c r="BM262" s="146" t="s">
        <v>362</v>
      </c>
    </row>
    <row r="263" spans="2:65" s="12" customFormat="1" ht="11.25">
      <c r="B263" s="148"/>
      <c r="D263" s="149" t="s">
        <v>141</v>
      </c>
      <c r="E263" s="150" t="s">
        <v>1</v>
      </c>
      <c r="F263" s="151" t="s">
        <v>363</v>
      </c>
      <c r="H263" s="152">
        <v>14.8</v>
      </c>
      <c r="I263" s="153"/>
      <c r="L263" s="148"/>
      <c r="M263" s="154"/>
      <c r="T263" s="155"/>
      <c r="AT263" s="150" t="s">
        <v>141</v>
      </c>
      <c r="AU263" s="150" t="s">
        <v>82</v>
      </c>
      <c r="AV263" s="12" t="s">
        <v>82</v>
      </c>
      <c r="AW263" s="12" t="s">
        <v>30</v>
      </c>
      <c r="AX263" s="12" t="s">
        <v>80</v>
      </c>
      <c r="AY263" s="150" t="s">
        <v>132</v>
      </c>
    </row>
    <row r="264" spans="2:65" s="1" customFormat="1" ht="37.9" customHeight="1">
      <c r="B264" s="32"/>
      <c r="C264" s="134" t="s">
        <v>364</v>
      </c>
      <c r="D264" s="134" t="s">
        <v>135</v>
      </c>
      <c r="E264" s="135" t="s">
        <v>365</v>
      </c>
      <c r="F264" s="136" t="s">
        <v>366</v>
      </c>
      <c r="G264" s="137" t="s">
        <v>152</v>
      </c>
      <c r="H264" s="138">
        <v>7.4</v>
      </c>
      <c r="I264" s="139"/>
      <c r="J264" s="140">
        <f>ROUND(I264*H264,2)</f>
        <v>0</v>
      </c>
      <c r="K264" s="141"/>
      <c r="L264" s="32"/>
      <c r="M264" s="142" t="s">
        <v>1</v>
      </c>
      <c r="N264" s="143" t="s">
        <v>38</v>
      </c>
      <c r="P264" s="144">
        <f>O264*H264</f>
        <v>0</v>
      </c>
      <c r="Q264" s="144">
        <v>3.5000000000000001E-3</v>
      </c>
      <c r="R264" s="144">
        <f>Q264*H264</f>
        <v>2.5900000000000003E-2</v>
      </c>
      <c r="S264" s="144">
        <v>0</v>
      </c>
      <c r="T264" s="145">
        <f>S264*H264</f>
        <v>0</v>
      </c>
      <c r="AR264" s="146" t="s">
        <v>216</v>
      </c>
      <c r="AT264" s="146" t="s">
        <v>135</v>
      </c>
      <c r="AU264" s="146" t="s">
        <v>82</v>
      </c>
      <c r="AY264" s="17" t="s">
        <v>132</v>
      </c>
      <c r="BE264" s="147">
        <f>IF(N264="základní",J264,0)</f>
        <v>0</v>
      </c>
      <c r="BF264" s="147">
        <f>IF(N264="snížená",J264,0)</f>
        <v>0</v>
      </c>
      <c r="BG264" s="147">
        <f>IF(N264="zákl. přenesená",J264,0)</f>
        <v>0</v>
      </c>
      <c r="BH264" s="147">
        <f>IF(N264="sníž. přenesená",J264,0)</f>
        <v>0</v>
      </c>
      <c r="BI264" s="147">
        <f>IF(N264="nulová",J264,0)</f>
        <v>0</v>
      </c>
      <c r="BJ264" s="17" t="s">
        <v>80</v>
      </c>
      <c r="BK264" s="147">
        <f>ROUND(I264*H264,2)</f>
        <v>0</v>
      </c>
      <c r="BL264" s="17" t="s">
        <v>216</v>
      </c>
      <c r="BM264" s="146" t="s">
        <v>367</v>
      </c>
    </row>
    <row r="265" spans="2:65" s="12" customFormat="1" ht="11.25">
      <c r="B265" s="148"/>
      <c r="D265" s="149" t="s">
        <v>141</v>
      </c>
      <c r="E265" s="150" t="s">
        <v>1</v>
      </c>
      <c r="F265" s="151" t="s">
        <v>368</v>
      </c>
      <c r="H265" s="152">
        <v>7.4</v>
      </c>
      <c r="I265" s="153"/>
      <c r="L265" s="148"/>
      <c r="M265" s="154"/>
      <c r="T265" s="155"/>
      <c r="AT265" s="150" t="s">
        <v>141</v>
      </c>
      <c r="AU265" s="150" t="s">
        <v>82</v>
      </c>
      <c r="AV265" s="12" t="s">
        <v>82</v>
      </c>
      <c r="AW265" s="12" t="s">
        <v>30</v>
      </c>
      <c r="AX265" s="12" t="s">
        <v>80</v>
      </c>
      <c r="AY265" s="150" t="s">
        <v>132</v>
      </c>
    </row>
    <row r="266" spans="2:65" s="1" customFormat="1" ht="33" customHeight="1">
      <c r="B266" s="32"/>
      <c r="C266" s="134" t="s">
        <v>369</v>
      </c>
      <c r="D266" s="134" t="s">
        <v>135</v>
      </c>
      <c r="E266" s="135" t="s">
        <v>370</v>
      </c>
      <c r="F266" s="136" t="s">
        <v>371</v>
      </c>
      <c r="G266" s="137" t="s">
        <v>311</v>
      </c>
      <c r="H266" s="180"/>
      <c r="I266" s="139"/>
      <c r="J266" s="140">
        <f>ROUND(I266*H266,2)</f>
        <v>0</v>
      </c>
      <c r="K266" s="141"/>
      <c r="L266" s="32"/>
      <c r="M266" s="142" t="s">
        <v>1</v>
      </c>
      <c r="N266" s="143" t="s">
        <v>38</v>
      </c>
      <c r="P266" s="144">
        <f>O266*H266</f>
        <v>0</v>
      </c>
      <c r="Q266" s="144">
        <v>0</v>
      </c>
      <c r="R266" s="144">
        <f>Q266*H266</f>
        <v>0</v>
      </c>
      <c r="S266" s="144">
        <v>0</v>
      </c>
      <c r="T266" s="145">
        <f>S266*H266</f>
        <v>0</v>
      </c>
      <c r="AR266" s="146" t="s">
        <v>216</v>
      </c>
      <c r="AT266" s="146" t="s">
        <v>135</v>
      </c>
      <c r="AU266" s="146" t="s">
        <v>82</v>
      </c>
      <c r="AY266" s="17" t="s">
        <v>132</v>
      </c>
      <c r="BE266" s="147">
        <f>IF(N266="základní",J266,0)</f>
        <v>0</v>
      </c>
      <c r="BF266" s="147">
        <f>IF(N266="snížená",J266,0)</f>
        <v>0</v>
      </c>
      <c r="BG266" s="147">
        <f>IF(N266="zákl. přenesená",J266,0)</f>
        <v>0</v>
      </c>
      <c r="BH266" s="147">
        <f>IF(N266="sníž. přenesená",J266,0)</f>
        <v>0</v>
      </c>
      <c r="BI266" s="147">
        <f>IF(N266="nulová",J266,0)</f>
        <v>0</v>
      </c>
      <c r="BJ266" s="17" t="s">
        <v>80</v>
      </c>
      <c r="BK266" s="147">
        <f>ROUND(I266*H266,2)</f>
        <v>0</v>
      </c>
      <c r="BL266" s="17" t="s">
        <v>216</v>
      </c>
      <c r="BM266" s="146" t="s">
        <v>372</v>
      </c>
    </row>
    <row r="267" spans="2:65" s="11" customFormat="1" ht="22.9" customHeight="1">
      <c r="B267" s="122"/>
      <c r="D267" s="123" t="s">
        <v>72</v>
      </c>
      <c r="E267" s="132" t="s">
        <v>373</v>
      </c>
      <c r="F267" s="132" t="s">
        <v>374</v>
      </c>
      <c r="I267" s="125"/>
      <c r="J267" s="133">
        <f>BK267</f>
        <v>0</v>
      </c>
      <c r="L267" s="122"/>
      <c r="M267" s="127"/>
      <c r="P267" s="128">
        <f>SUM(P268:P289)</f>
        <v>0</v>
      </c>
      <c r="R267" s="128">
        <f>SUM(R268:R289)</f>
        <v>0.67803300000000011</v>
      </c>
      <c r="T267" s="129">
        <f>SUM(T268:T289)</f>
        <v>0</v>
      </c>
      <c r="AR267" s="123" t="s">
        <v>82</v>
      </c>
      <c r="AT267" s="130" t="s">
        <v>72</v>
      </c>
      <c r="AU267" s="130" t="s">
        <v>80</v>
      </c>
      <c r="AY267" s="123" t="s">
        <v>132</v>
      </c>
      <c r="BK267" s="131">
        <f>SUM(BK268:BK289)</f>
        <v>0</v>
      </c>
    </row>
    <row r="268" spans="2:65" s="1" customFormat="1" ht="33" customHeight="1">
      <c r="B268" s="32"/>
      <c r="C268" s="134" t="s">
        <v>375</v>
      </c>
      <c r="D268" s="134" t="s">
        <v>135</v>
      </c>
      <c r="E268" s="135" t="s">
        <v>376</v>
      </c>
      <c r="F268" s="136" t="s">
        <v>377</v>
      </c>
      <c r="G268" s="137" t="s">
        <v>138</v>
      </c>
      <c r="H268" s="138">
        <v>12.58</v>
      </c>
      <c r="I268" s="139"/>
      <c r="J268" s="140">
        <f>ROUND(I268*H268,2)</f>
        <v>0</v>
      </c>
      <c r="K268" s="141"/>
      <c r="L268" s="32"/>
      <c r="M268" s="142" t="s">
        <v>1</v>
      </c>
      <c r="N268" s="143" t="s">
        <v>38</v>
      </c>
      <c r="P268" s="144">
        <f>O268*H268</f>
        <v>0</v>
      </c>
      <c r="Q268" s="144">
        <v>2.5000000000000001E-4</v>
      </c>
      <c r="R268" s="144">
        <f>Q268*H268</f>
        <v>3.1450000000000002E-3</v>
      </c>
      <c r="S268" s="144">
        <v>0</v>
      </c>
      <c r="T268" s="145">
        <f>S268*H268</f>
        <v>0</v>
      </c>
      <c r="AR268" s="146" t="s">
        <v>216</v>
      </c>
      <c r="AT268" s="146" t="s">
        <v>135</v>
      </c>
      <c r="AU268" s="146" t="s">
        <v>82</v>
      </c>
      <c r="AY268" s="17" t="s">
        <v>132</v>
      </c>
      <c r="BE268" s="147">
        <f>IF(N268="základní",J268,0)</f>
        <v>0</v>
      </c>
      <c r="BF268" s="147">
        <f>IF(N268="snížená",J268,0)</f>
        <v>0</v>
      </c>
      <c r="BG268" s="147">
        <f>IF(N268="zákl. přenesená",J268,0)</f>
        <v>0</v>
      </c>
      <c r="BH268" s="147">
        <f>IF(N268="sníž. přenesená",J268,0)</f>
        <v>0</v>
      </c>
      <c r="BI268" s="147">
        <f>IF(N268="nulová",J268,0)</f>
        <v>0</v>
      </c>
      <c r="BJ268" s="17" t="s">
        <v>80</v>
      </c>
      <c r="BK268" s="147">
        <f>ROUND(I268*H268,2)</f>
        <v>0</v>
      </c>
      <c r="BL268" s="17" t="s">
        <v>216</v>
      </c>
      <c r="BM268" s="146" t="s">
        <v>378</v>
      </c>
    </row>
    <row r="269" spans="2:65" s="12" customFormat="1" ht="11.25">
      <c r="B269" s="148"/>
      <c r="D269" s="149" t="s">
        <v>141</v>
      </c>
      <c r="E269" s="150" t="s">
        <v>1</v>
      </c>
      <c r="F269" s="151" t="s">
        <v>379</v>
      </c>
      <c r="H269" s="152">
        <v>12.58</v>
      </c>
      <c r="I269" s="153"/>
      <c r="L269" s="148"/>
      <c r="M269" s="154"/>
      <c r="T269" s="155"/>
      <c r="AT269" s="150" t="s">
        <v>141</v>
      </c>
      <c r="AU269" s="150" t="s">
        <v>82</v>
      </c>
      <c r="AV269" s="12" t="s">
        <v>82</v>
      </c>
      <c r="AW269" s="12" t="s">
        <v>30</v>
      </c>
      <c r="AX269" s="12" t="s">
        <v>80</v>
      </c>
      <c r="AY269" s="150" t="s">
        <v>132</v>
      </c>
    </row>
    <row r="270" spans="2:65" s="1" customFormat="1" ht="24.2" customHeight="1">
      <c r="B270" s="32"/>
      <c r="C270" s="169" t="s">
        <v>380</v>
      </c>
      <c r="D270" s="169" t="s">
        <v>287</v>
      </c>
      <c r="E270" s="170" t="s">
        <v>381</v>
      </c>
      <c r="F270" s="171" t="s">
        <v>382</v>
      </c>
      <c r="G270" s="172" t="s">
        <v>138</v>
      </c>
      <c r="H270" s="173">
        <v>8</v>
      </c>
      <c r="I270" s="174"/>
      <c r="J270" s="175">
        <f>ROUND(I270*H270,2)</f>
        <v>0</v>
      </c>
      <c r="K270" s="176"/>
      <c r="L270" s="177"/>
      <c r="M270" s="178" t="s">
        <v>1</v>
      </c>
      <c r="N270" s="179" t="s">
        <v>38</v>
      </c>
      <c r="P270" s="144">
        <f>O270*H270</f>
        <v>0</v>
      </c>
      <c r="Q270" s="144">
        <v>4.7E-2</v>
      </c>
      <c r="R270" s="144">
        <f>Q270*H270</f>
        <v>0.376</v>
      </c>
      <c r="S270" s="144">
        <v>0</v>
      </c>
      <c r="T270" s="145">
        <f>S270*H270</f>
        <v>0</v>
      </c>
      <c r="AR270" s="146" t="s">
        <v>290</v>
      </c>
      <c r="AT270" s="146" t="s">
        <v>287</v>
      </c>
      <c r="AU270" s="146" t="s">
        <v>82</v>
      </c>
      <c r="AY270" s="17" t="s">
        <v>132</v>
      </c>
      <c r="BE270" s="147">
        <f>IF(N270="základní",J270,0)</f>
        <v>0</v>
      </c>
      <c r="BF270" s="147">
        <f>IF(N270="snížená",J270,0)</f>
        <v>0</v>
      </c>
      <c r="BG270" s="147">
        <f>IF(N270="zákl. přenesená",J270,0)</f>
        <v>0</v>
      </c>
      <c r="BH270" s="147">
        <f>IF(N270="sníž. přenesená",J270,0)</f>
        <v>0</v>
      </c>
      <c r="BI270" s="147">
        <f>IF(N270="nulová",J270,0)</f>
        <v>0</v>
      </c>
      <c r="BJ270" s="17" t="s">
        <v>80</v>
      </c>
      <c r="BK270" s="147">
        <f>ROUND(I270*H270,2)</f>
        <v>0</v>
      </c>
      <c r="BL270" s="17" t="s">
        <v>216</v>
      </c>
      <c r="BM270" s="146" t="s">
        <v>383</v>
      </c>
    </row>
    <row r="271" spans="2:65" s="12" customFormat="1" ht="11.25">
      <c r="B271" s="148"/>
      <c r="D271" s="149" t="s">
        <v>141</v>
      </c>
      <c r="E271" s="150" t="s">
        <v>1</v>
      </c>
      <c r="F271" s="151" t="s">
        <v>384</v>
      </c>
      <c r="H271" s="152">
        <v>8</v>
      </c>
      <c r="I271" s="153"/>
      <c r="L271" s="148"/>
      <c r="M271" s="154"/>
      <c r="T271" s="155"/>
      <c r="AT271" s="150" t="s">
        <v>141</v>
      </c>
      <c r="AU271" s="150" t="s">
        <v>82</v>
      </c>
      <c r="AV271" s="12" t="s">
        <v>82</v>
      </c>
      <c r="AW271" s="12" t="s">
        <v>30</v>
      </c>
      <c r="AX271" s="12" t="s">
        <v>80</v>
      </c>
      <c r="AY271" s="150" t="s">
        <v>132</v>
      </c>
    </row>
    <row r="272" spans="2:65" s="1" customFormat="1" ht="24.2" customHeight="1">
      <c r="B272" s="32"/>
      <c r="C272" s="134" t="s">
        <v>385</v>
      </c>
      <c r="D272" s="134" t="s">
        <v>135</v>
      </c>
      <c r="E272" s="135" t="s">
        <v>386</v>
      </c>
      <c r="F272" s="136" t="s">
        <v>387</v>
      </c>
      <c r="G272" s="137" t="s">
        <v>152</v>
      </c>
      <c r="H272" s="138">
        <v>55.2</v>
      </c>
      <c r="I272" s="139"/>
      <c r="J272" s="140">
        <f>ROUND(I272*H272,2)</f>
        <v>0</v>
      </c>
      <c r="K272" s="141"/>
      <c r="L272" s="32"/>
      <c r="M272" s="142" t="s">
        <v>1</v>
      </c>
      <c r="N272" s="143" t="s">
        <v>38</v>
      </c>
      <c r="P272" s="144">
        <f>O272*H272</f>
        <v>0</v>
      </c>
      <c r="Q272" s="144">
        <v>2.7999999999999998E-4</v>
      </c>
      <c r="R272" s="144">
        <f>Q272*H272</f>
        <v>1.5455999999999999E-2</v>
      </c>
      <c r="S272" s="144">
        <v>0</v>
      </c>
      <c r="T272" s="145">
        <f>S272*H272</f>
        <v>0</v>
      </c>
      <c r="AR272" s="146" t="s">
        <v>216</v>
      </c>
      <c r="AT272" s="146" t="s">
        <v>135</v>
      </c>
      <c r="AU272" s="146" t="s">
        <v>82</v>
      </c>
      <c r="AY272" s="17" t="s">
        <v>132</v>
      </c>
      <c r="BE272" s="147">
        <f>IF(N272="základní",J272,0)</f>
        <v>0</v>
      </c>
      <c r="BF272" s="147">
        <f>IF(N272="snížená",J272,0)</f>
        <v>0</v>
      </c>
      <c r="BG272" s="147">
        <f>IF(N272="zákl. přenesená",J272,0)</f>
        <v>0</v>
      </c>
      <c r="BH272" s="147">
        <f>IF(N272="sníž. přenesená",J272,0)</f>
        <v>0</v>
      </c>
      <c r="BI272" s="147">
        <f>IF(N272="nulová",J272,0)</f>
        <v>0</v>
      </c>
      <c r="BJ272" s="17" t="s">
        <v>80</v>
      </c>
      <c r="BK272" s="147">
        <f>ROUND(I272*H272,2)</f>
        <v>0</v>
      </c>
      <c r="BL272" s="17" t="s">
        <v>216</v>
      </c>
      <c r="BM272" s="146" t="s">
        <v>388</v>
      </c>
    </row>
    <row r="273" spans="2:65" s="12" customFormat="1" ht="11.25">
      <c r="B273" s="148"/>
      <c r="D273" s="149" t="s">
        <v>141</v>
      </c>
      <c r="E273" s="150" t="s">
        <v>1</v>
      </c>
      <c r="F273" s="151" t="s">
        <v>389</v>
      </c>
      <c r="H273" s="152">
        <v>43.2</v>
      </c>
      <c r="I273" s="153"/>
      <c r="L273" s="148"/>
      <c r="M273" s="154"/>
      <c r="T273" s="155"/>
      <c r="AT273" s="150" t="s">
        <v>141</v>
      </c>
      <c r="AU273" s="150" t="s">
        <v>82</v>
      </c>
      <c r="AV273" s="12" t="s">
        <v>82</v>
      </c>
      <c r="AW273" s="12" t="s">
        <v>30</v>
      </c>
      <c r="AX273" s="12" t="s">
        <v>73</v>
      </c>
      <c r="AY273" s="150" t="s">
        <v>132</v>
      </c>
    </row>
    <row r="274" spans="2:65" s="12" customFormat="1" ht="11.25">
      <c r="B274" s="148"/>
      <c r="D274" s="149" t="s">
        <v>141</v>
      </c>
      <c r="E274" s="150" t="s">
        <v>1</v>
      </c>
      <c r="F274" s="151" t="s">
        <v>390</v>
      </c>
      <c r="H274" s="152">
        <v>12</v>
      </c>
      <c r="I274" s="153"/>
      <c r="L274" s="148"/>
      <c r="M274" s="154"/>
      <c r="T274" s="155"/>
      <c r="AT274" s="150" t="s">
        <v>141</v>
      </c>
      <c r="AU274" s="150" t="s">
        <v>82</v>
      </c>
      <c r="AV274" s="12" t="s">
        <v>82</v>
      </c>
      <c r="AW274" s="12" t="s">
        <v>30</v>
      </c>
      <c r="AX274" s="12" t="s">
        <v>73</v>
      </c>
      <c r="AY274" s="150" t="s">
        <v>132</v>
      </c>
    </row>
    <row r="275" spans="2:65" s="13" customFormat="1" ht="11.25">
      <c r="B275" s="156"/>
      <c r="D275" s="149" t="s">
        <v>141</v>
      </c>
      <c r="E275" s="157" t="s">
        <v>1</v>
      </c>
      <c r="F275" s="158" t="s">
        <v>148</v>
      </c>
      <c r="H275" s="159">
        <v>55.2</v>
      </c>
      <c r="I275" s="160"/>
      <c r="L275" s="156"/>
      <c r="M275" s="161"/>
      <c r="T275" s="162"/>
      <c r="AT275" s="157" t="s">
        <v>141</v>
      </c>
      <c r="AU275" s="157" t="s">
        <v>82</v>
      </c>
      <c r="AV275" s="13" t="s">
        <v>139</v>
      </c>
      <c r="AW275" s="13" t="s">
        <v>30</v>
      </c>
      <c r="AX275" s="13" t="s">
        <v>80</v>
      </c>
      <c r="AY275" s="157" t="s">
        <v>132</v>
      </c>
    </row>
    <row r="276" spans="2:65" s="1" customFormat="1" ht="24.2" customHeight="1">
      <c r="B276" s="32"/>
      <c r="C276" s="134" t="s">
        <v>391</v>
      </c>
      <c r="D276" s="134" t="s">
        <v>135</v>
      </c>
      <c r="E276" s="135" t="s">
        <v>392</v>
      </c>
      <c r="F276" s="136" t="s">
        <v>393</v>
      </c>
      <c r="G276" s="137" t="s">
        <v>152</v>
      </c>
      <c r="H276" s="138">
        <v>55.2</v>
      </c>
      <c r="I276" s="139"/>
      <c r="J276" s="140">
        <f>ROUND(I276*H276,2)</f>
        <v>0</v>
      </c>
      <c r="K276" s="141"/>
      <c r="L276" s="32"/>
      <c r="M276" s="142" t="s">
        <v>1</v>
      </c>
      <c r="N276" s="143" t="s">
        <v>38</v>
      </c>
      <c r="P276" s="144">
        <f>O276*H276</f>
        <v>0</v>
      </c>
      <c r="Q276" s="144">
        <v>2.7999999999999998E-4</v>
      </c>
      <c r="R276" s="144">
        <f>Q276*H276</f>
        <v>1.5455999999999999E-2</v>
      </c>
      <c r="S276" s="144">
        <v>0</v>
      </c>
      <c r="T276" s="145">
        <f>S276*H276</f>
        <v>0</v>
      </c>
      <c r="AR276" s="146" t="s">
        <v>216</v>
      </c>
      <c r="AT276" s="146" t="s">
        <v>135</v>
      </c>
      <c r="AU276" s="146" t="s">
        <v>82</v>
      </c>
      <c r="AY276" s="17" t="s">
        <v>132</v>
      </c>
      <c r="BE276" s="147">
        <f>IF(N276="základní",J276,0)</f>
        <v>0</v>
      </c>
      <c r="BF276" s="147">
        <f>IF(N276="snížená",J276,0)</f>
        <v>0</v>
      </c>
      <c r="BG276" s="147">
        <f>IF(N276="zákl. přenesená",J276,0)</f>
        <v>0</v>
      </c>
      <c r="BH276" s="147">
        <f>IF(N276="sníž. přenesená",J276,0)</f>
        <v>0</v>
      </c>
      <c r="BI276" s="147">
        <f>IF(N276="nulová",J276,0)</f>
        <v>0</v>
      </c>
      <c r="BJ276" s="17" t="s">
        <v>80</v>
      </c>
      <c r="BK276" s="147">
        <f>ROUND(I276*H276,2)</f>
        <v>0</v>
      </c>
      <c r="BL276" s="17" t="s">
        <v>216</v>
      </c>
      <c r="BM276" s="146" t="s">
        <v>394</v>
      </c>
    </row>
    <row r="277" spans="2:65" s="12" customFormat="1" ht="11.25">
      <c r="B277" s="148"/>
      <c r="D277" s="149" t="s">
        <v>141</v>
      </c>
      <c r="E277" s="150" t="s">
        <v>1</v>
      </c>
      <c r="F277" s="151" t="s">
        <v>389</v>
      </c>
      <c r="H277" s="152">
        <v>43.2</v>
      </c>
      <c r="I277" s="153"/>
      <c r="L277" s="148"/>
      <c r="M277" s="154"/>
      <c r="T277" s="155"/>
      <c r="AT277" s="150" t="s">
        <v>141</v>
      </c>
      <c r="AU277" s="150" t="s">
        <v>82</v>
      </c>
      <c r="AV277" s="12" t="s">
        <v>82</v>
      </c>
      <c r="AW277" s="12" t="s">
        <v>30</v>
      </c>
      <c r="AX277" s="12" t="s">
        <v>73</v>
      </c>
      <c r="AY277" s="150" t="s">
        <v>132</v>
      </c>
    </row>
    <row r="278" spans="2:65" s="12" customFormat="1" ht="11.25">
      <c r="B278" s="148"/>
      <c r="D278" s="149" t="s">
        <v>141</v>
      </c>
      <c r="E278" s="150" t="s">
        <v>1</v>
      </c>
      <c r="F278" s="151" t="s">
        <v>390</v>
      </c>
      <c r="H278" s="152">
        <v>12</v>
      </c>
      <c r="I278" s="153"/>
      <c r="L278" s="148"/>
      <c r="M278" s="154"/>
      <c r="T278" s="155"/>
      <c r="AT278" s="150" t="s">
        <v>141</v>
      </c>
      <c r="AU278" s="150" t="s">
        <v>82</v>
      </c>
      <c r="AV278" s="12" t="s">
        <v>82</v>
      </c>
      <c r="AW278" s="12" t="s">
        <v>30</v>
      </c>
      <c r="AX278" s="12" t="s">
        <v>73</v>
      </c>
      <c r="AY278" s="150" t="s">
        <v>132</v>
      </c>
    </row>
    <row r="279" spans="2:65" s="13" customFormat="1" ht="11.25">
      <c r="B279" s="156"/>
      <c r="D279" s="149" t="s">
        <v>141</v>
      </c>
      <c r="E279" s="157" t="s">
        <v>1</v>
      </c>
      <c r="F279" s="158" t="s">
        <v>148</v>
      </c>
      <c r="H279" s="159">
        <v>55.2</v>
      </c>
      <c r="I279" s="160"/>
      <c r="L279" s="156"/>
      <c r="M279" s="161"/>
      <c r="T279" s="162"/>
      <c r="AT279" s="157" t="s">
        <v>141</v>
      </c>
      <c r="AU279" s="157" t="s">
        <v>82</v>
      </c>
      <c r="AV279" s="13" t="s">
        <v>139</v>
      </c>
      <c r="AW279" s="13" t="s">
        <v>30</v>
      </c>
      <c r="AX279" s="13" t="s">
        <v>80</v>
      </c>
      <c r="AY279" s="157" t="s">
        <v>132</v>
      </c>
    </row>
    <row r="280" spans="2:65" s="1" customFormat="1" ht="24.2" customHeight="1">
      <c r="B280" s="32"/>
      <c r="C280" s="134" t="s">
        <v>395</v>
      </c>
      <c r="D280" s="134" t="s">
        <v>135</v>
      </c>
      <c r="E280" s="135" t="s">
        <v>396</v>
      </c>
      <c r="F280" s="136" t="s">
        <v>397</v>
      </c>
      <c r="G280" s="137" t="s">
        <v>398</v>
      </c>
      <c r="H280" s="138">
        <v>1</v>
      </c>
      <c r="I280" s="139"/>
      <c r="J280" s="140">
        <f>ROUND(I280*H280,2)</f>
        <v>0</v>
      </c>
      <c r="K280" s="141"/>
      <c r="L280" s="32"/>
      <c r="M280" s="142" t="s">
        <v>1</v>
      </c>
      <c r="N280" s="143" t="s">
        <v>38</v>
      </c>
      <c r="P280" s="144">
        <f>O280*H280</f>
        <v>0</v>
      </c>
      <c r="Q280" s="144">
        <v>8.4000000000000003E-4</v>
      </c>
      <c r="R280" s="144">
        <f>Q280*H280</f>
        <v>8.4000000000000003E-4</v>
      </c>
      <c r="S280" s="144">
        <v>0</v>
      </c>
      <c r="T280" s="145">
        <f>S280*H280</f>
        <v>0</v>
      </c>
      <c r="AR280" s="146" t="s">
        <v>216</v>
      </c>
      <c r="AT280" s="146" t="s">
        <v>135</v>
      </c>
      <c r="AU280" s="146" t="s">
        <v>82</v>
      </c>
      <c r="AY280" s="17" t="s">
        <v>132</v>
      </c>
      <c r="BE280" s="147">
        <f>IF(N280="základní",J280,0)</f>
        <v>0</v>
      </c>
      <c r="BF280" s="147">
        <f>IF(N280="snížená",J280,0)</f>
        <v>0</v>
      </c>
      <c r="BG280" s="147">
        <f>IF(N280="zákl. přenesená",J280,0)</f>
        <v>0</v>
      </c>
      <c r="BH280" s="147">
        <f>IF(N280="sníž. přenesená",J280,0)</f>
        <v>0</v>
      </c>
      <c r="BI280" s="147">
        <f>IF(N280="nulová",J280,0)</f>
        <v>0</v>
      </c>
      <c r="BJ280" s="17" t="s">
        <v>80</v>
      </c>
      <c r="BK280" s="147">
        <f>ROUND(I280*H280,2)</f>
        <v>0</v>
      </c>
      <c r="BL280" s="17" t="s">
        <v>216</v>
      </c>
      <c r="BM280" s="146" t="s">
        <v>399</v>
      </c>
    </row>
    <row r="281" spans="2:65" s="1" customFormat="1" ht="44.25" customHeight="1">
      <c r="B281" s="32"/>
      <c r="C281" s="169" t="s">
        <v>400</v>
      </c>
      <c r="D281" s="169" t="s">
        <v>287</v>
      </c>
      <c r="E281" s="170" t="s">
        <v>401</v>
      </c>
      <c r="F281" s="171" t="s">
        <v>402</v>
      </c>
      <c r="G281" s="172" t="s">
        <v>138</v>
      </c>
      <c r="H281" s="173">
        <v>2</v>
      </c>
      <c r="I281" s="174"/>
      <c r="J281" s="175">
        <f>ROUND(I281*H281,2)</f>
        <v>0</v>
      </c>
      <c r="K281" s="176"/>
      <c r="L281" s="177"/>
      <c r="M281" s="178" t="s">
        <v>1</v>
      </c>
      <c r="N281" s="179" t="s">
        <v>38</v>
      </c>
      <c r="P281" s="144">
        <f>O281*H281</f>
        <v>0</v>
      </c>
      <c r="Q281" s="144">
        <v>0.13</v>
      </c>
      <c r="R281" s="144">
        <f>Q281*H281</f>
        <v>0.26</v>
      </c>
      <c r="S281" s="144">
        <v>0</v>
      </c>
      <c r="T281" s="145">
        <f>S281*H281</f>
        <v>0</v>
      </c>
      <c r="AR281" s="146" t="s">
        <v>290</v>
      </c>
      <c r="AT281" s="146" t="s">
        <v>287</v>
      </c>
      <c r="AU281" s="146" t="s">
        <v>82</v>
      </c>
      <c r="AY281" s="17" t="s">
        <v>132</v>
      </c>
      <c r="BE281" s="147">
        <f>IF(N281="základní",J281,0)</f>
        <v>0</v>
      </c>
      <c r="BF281" s="147">
        <f>IF(N281="snížená",J281,0)</f>
        <v>0</v>
      </c>
      <c r="BG281" s="147">
        <f>IF(N281="zákl. přenesená",J281,0)</f>
        <v>0</v>
      </c>
      <c r="BH281" s="147">
        <f>IF(N281="sníž. přenesená",J281,0)</f>
        <v>0</v>
      </c>
      <c r="BI281" s="147">
        <f>IF(N281="nulová",J281,0)</f>
        <v>0</v>
      </c>
      <c r="BJ281" s="17" t="s">
        <v>80</v>
      </c>
      <c r="BK281" s="147">
        <f>ROUND(I281*H281,2)</f>
        <v>0</v>
      </c>
      <c r="BL281" s="17" t="s">
        <v>216</v>
      </c>
      <c r="BM281" s="146" t="s">
        <v>403</v>
      </c>
    </row>
    <row r="282" spans="2:65" s="12" customFormat="1" ht="11.25">
      <c r="B282" s="148"/>
      <c r="D282" s="149" t="s">
        <v>141</v>
      </c>
      <c r="E282" s="150" t="s">
        <v>1</v>
      </c>
      <c r="F282" s="151" t="s">
        <v>404</v>
      </c>
      <c r="H282" s="152">
        <v>2</v>
      </c>
      <c r="I282" s="153"/>
      <c r="L282" s="148"/>
      <c r="M282" s="154"/>
      <c r="T282" s="155"/>
      <c r="AT282" s="150" t="s">
        <v>141</v>
      </c>
      <c r="AU282" s="150" t="s">
        <v>82</v>
      </c>
      <c r="AV282" s="12" t="s">
        <v>82</v>
      </c>
      <c r="AW282" s="12" t="s">
        <v>30</v>
      </c>
      <c r="AX282" s="12" t="s">
        <v>80</v>
      </c>
      <c r="AY282" s="150" t="s">
        <v>132</v>
      </c>
    </row>
    <row r="283" spans="2:65" s="1" customFormat="1" ht="24.2" customHeight="1">
      <c r="B283" s="32"/>
      <c r="C283" s="134" t="s">
        <v>405</v>
      </c>
      <c r="D283" s="134" t="s">
        <v>135</v>
      </c>
      <c r="E283" s="135" t="s">
        <v>406</v>
      </c>
      <c r="F283" s="136" t="s">
        <v>407</v>
      </c>
      <c r="G283" s="137" t="s">
        <v>152</v>
      </c>
      <c r="H283" s="138">
        <v>7.2</v>
      </c>
      <c r="I283" s="139"/>
      <c r="J283" s="140">
        <f>ROUND(I283*H283,2)</f>
        <v>0</v>
      </c>
      <c r="K283" s="141"/>
      <c r="L283" s="32"/>
      <c r="M283" s="142" t="s">
        <v>1</v>
      </c>
      <c r="N283" s="143" t="s">
        <v>38</v>
      </c>
      <c r="P283" s="144">
        <f>O283*H283</f>
        <v>0</v>
      </c>
      <c r="Q283" s="144">
        <v>0</v>
      </c>
      <c r="R283" s="144">
        <f>Q283*H283</f>
        <v>0</v>
      </c>
      <c r="S283" s="144">
        <v>0</v>
      </c>
      <c r="T283" s="145">
        <f>S283*H283</f>
        <v>0</v>
      </c>
      <c r="AR283" s="146" t="s">
        <v>216</v>
      </c>
      <c r="AT283" s="146" t="s">
        <v>135</v>
      </c>
      <c r="AU283" s="146" t="s">
        <v>82</v>
      </c>
      <c r="AY283" s="17" t="s">
        <v>132</v>
      </c>
      <c r="BE283" s="147">
        <f>IF(N283="základní",J283,0)</f>
        <v>0</v>
      </c>
      <c r="BF283" s="147">
        <f>IF(N283="snížená",J283,0)</f>
        <v>0</v>
      </c>
      <c r="BG283" s="147">
        <f>IF(N283="zákl. přenesená",J283,0)</f>
        <v>0</v>
      </c>
      <c r="BH283" s="147">
        <f>IF(N283="sníž. přenesená",J283,0)</f>
        <v>0</v>
      </c>
      <c r="BI283" s="147">
        <f>IF(N283="nulová",J283,0)</f>
        <v>0</v>
      </c>
      <c r="BJ283" s="17" t="s">
        <v>80</v>
      </c>
      <c r="BK283" s="147">
        <f>ROUND(I283*H283,2)</f>
        <v>0</v>
      </c>
      <c r="BL283" s="17" t="s">
        <v>216</v>
      </c>
      <c r="BM283" s="146" t="s">
        <v>408</v>
      </c>
    </row>
    <row r="284" spans="2:65" s="12" customFormat="1" ht="11.25">
      <c r="B284" s="148"/>
      <c r="D284" s="149" t="s">
        <v>141</v>
      </c>
      <c r="E284" s="150" t="s">
        <v>1</v>
      </c>
      <c r="F284" s="151" t="s">
        <v>358</v>
      </c>
      <c r="H284" s="152">
        <v>7.2</v>
      </c>
      <c r="I284" s="153"/>
      <c r="L284" s="148"/>
      <c r="M284" s="154"/>
      <c r="T284" s="155"/>
      <c r="AT284" s="150" t="s">
        <v>141</v>
      </c>
      <c r="AU284" s="150" t="s">
        <v>82</v>
      </c>
      <c r="AV284" s="12" t="s">
        <v>82</v>
      </c>
      <c r="AW284" s="12" t="s">
        <v>30</v>
      </c>
      <c r="AX284" s="12" t="s">
        <v>80</v>
      </c>
      <c r="AY284" s="150" t="s">
        <v>132</v>
      </c>
    </row>
    <row r="285" spans="2:65" s="1" customFormat="1" ht="16.5" customHeight="1">
      <c r="B285" s="32"/>
      <c r="C285" s="169" t="s">
        <v>409</v>
      </c>
      <c r="D285" s="169" t="s">
        <v>287</v>
      </c>
      <c r="E285" s="170" t="s">
        <v>410</v>
      </c>
      <c r="F285" s="171" t="s">
        <v>411</v>
      </c>
      <c r="G285" s="172" t="s">
        <v>152</v>
      </c>
      <c r="H285" s="173">
        <v>7.92</v>
      </c>
      <c r="I285" s="174"/>
      <c r="J285" s="175">
        <f>ROUND(I285*H285,2)</f>
        <v>0</v>
      </c>
      <c r="K285" s="176"/>
      <c r="L285" s="177"/>
      <c r="M285" s="178" t="s">
        <v>1</v>
      </c>
      <c r="N285" s="179" t="s">
        <v>38</v>
      </c>
      <c r="P285" s="144">
        <f>O285*H285</f>
        <v>0</v>
      </c>
      <c r="Q285" s="144">
        <v>8.0000000000000004E-4</v>
      </c>
      <c r="R285" s="144">
        <f>Q285*H285</f>
        <v>6.3360000000000005E-3</v>
      </c>
      <c r="S285" s="144">
        <v>0</v>
      </c>
      <c r="T285" s="145">
        <f>S285*H285</f>
        <v>0</v>
      </c>
      <c r="AR285" s="146" t="s">
        <v>290</v>
      </c>
      <c r="AT285" s="146" t="s">
        <v>287</v>
      </c>
      <c r="AU285" s="146" t="s">
        <v>82</v>
      </c>
      <c r="AY285" s="17" t="s">
        <v>132</v>
      </c>
      <c r="BE285" s="147">
        <f>IF(N285="základní",J285,0)</f>
        <v>0</v>
      </c>
      <c r="BF285" s="147">
        <f>IF(N285="snížená",J285,0)</f>
        <v>0</v>
      </c>
      <c r="BG285" s="147">
        <f>IF(N285="zákl. přenesená",J285,0)</f>
        <v>0</v>
      </c>
      <c r="BH285" s="147">
        <f>IF(N285="sníž. přenesená",J285,0)</f>
        <v>0</v>
      </c>
      <c r="BI285" s="147">
        <f>IF(N285="nulová",J285,0)</f>
        <v>0</v>
      </c>
      <c r="BJ285" s="17" t="s">
        <v>80</v>
      </c>
      <c r="BK285" s="147">
        <f>ROUND(I285*H285,2)</f>
        <v>0</v>
      </c>
      <c r="BL285" s="17" t="s">
        <v>216</v>
      </c>
      <c r="BM285" s="146" t="s">
        <v>412</v>
      </c>
    </row>
    <row r="286" spans="2:65" s="12" customFormat="1" ht="11.25">
      <c r="B286" s="148"/>
      <c r="D286" s="149" t="s">
        <v>141</v>
      </c>
      <c r="F286" s="151" t="s">
        <v>413</v>
      </c>
      <c r="H286" s="152">
        <v>7.92</v>
      </c>
      <c r="I286" s="153"/>
      <c r="L286" s="148"/>
      <c r="M286" s="154"/>
      <c r="T286" s="155"/>
      <c r="AT286" s="150" t="s">
        <v>141</v>
      </c>
      <c r="AU286" s="150" t="s">
        <v>82</v>
      </c>
      <c r="AV286" s="12" t="s">
        <v>82</v>
      </c>
      <c r="AW286" s="12" t="s">
        <v>4</v>
      </c>
      <c r="AX286" s="12" t="s">
        <v>80</v>
      </c>
      <c r="AY286" s="150" t="s">
        <v>132</v>
      </c>
    </row>
    <row r="287" spans="2:65" s="1" customFormat="1" ht="16.5" customHeight="1">
      <c r="B287" s="32"/>
      <c r="C287" s="169" t="s">
        <v>414</v>
      </c>
      <c r="D287" s="169" t="s">
        <v>287</v>
      </c>
      <c r="E287" s="170" t="s">
        <v>415</v>
      </c>
      <c r="F287" s="171" t="s">
        <v>416</v>
      </c>
      <c r="G287" s="172" t="s">
        <v>417</v>
      </c>
      <c r="H287" s="173">
        <v>4</v>
      </c>
      <c r="I287" s="174"/>
      <c r="J287" s="175">
        <f>ROUND(I287*H287,2)</f>
        <v>0</v>
      </c>
      <c r="K287" s="176"/>
      <c r="L287" s="177"/>
      <c r="M287" s="178" t="s">
        <v>1</v>
      </c>
      <c r="N287" s="179" t="s">
        <v>38</v>
      </c>
      <c r="P287" s="144">
        <f>O287*H287</f>
        <v>0</v>
      </c>
      <c r="Q287" s="144">
        <v>2.0000000000000001E-4</v>
      </c>
      <c r="R287" s="144">
        <f>Q287*H287</f>
        <v>8.0000000000000004E-4</v>
      </c>
      <c r="S287" s="144">
        <v>0</v>
      </c>
      <c r="T287" s="145">
        <f>S287*H287</f>
        <v>0</v>
      </c>
      <c r="AR287" s="146" t="s">
        <v>290</v>
      </c>
      <c r="AT287" s="146" t="s">
        <v>287</v>
      </c>
      <c r="AU287" s="146" t="s">
        <v>82</v>
      </c>
      <c r="AY287" s="17" t="s">
        <v>132</v>
      </c>
      <c r="BE287" s="147">
        <f>IF(N287="základní",J287,0)</f>
        <v>0</v>
      </c>
      <c r="BF287" s="147">
        <f>IF(N287="snížená",J287,0)</f>
        <v>0</v>
      </c>
      <c r="BG287" s="147">
        <f>IF(N287="zákl. přenesená",J287,0)</f>
        <v>0</v>
      </c>
      <c r="BH287" s="147">
        <f>IF(N287="sníž. přenesená",J287,0)</f>
        <v>0</v>
      </c>
      <c r="BI287" s="147">
        <f>IF(N287="nulová",J287,0)</f>
        <v>0</v>
      </c>
      <c r="BJ287" s="17" t="s">
        <v>80</v>
      </c>
      <c r="BK287" s="147">
        <f>ROUND(I287*H287,2)</f>
        <v>0</v>
      </c>
      <c r="BL287" s="17" t="s">
        <v>216</v>
      </c>
      <c r="BM287" s="146" t="s">
        <v>418</v>
      </c>
    </row>
    <row r="288" spans="2:65" s="12" customFormat="1" ht="11.25">
      <c r="B288" s="148"/>
      <c r="D288" s="149" t="s">
        <v>141</v>
      </c>
      <c r="E288" s="150" t="s">
        <v>1</v>
      </c>
      <c r="F288" s="151" t="s">
        <v>419</v>
      </c>
      <c r="H288" s="152">
        <v>4</v>
      </c>
      <c r="I288" s="153"/>
      <c r="L288" s="148"/>
      <c r="M288" s="154"/>
      <c r="T288" s="155"/>
      <c r="AT288" s="150" t="s">
        <v>141</v>
      </c>
      <c r="AU288" s="150" t="s">
        <v>82</v>
      </c>
      <c r="AV288" s="12" t="s">
        <v>82</v>
      </c>
      <c r="AW288" s="12" t="s">
        <v>30</v>
      </c>
      <c r="AX288" s="12" t="s">
        <v>80</v>
      </c>
      <c r="AY288" s="150" t="s">
        <v>132</v>
      </c>
    </row>
    <row r="289" spans="2:65" s="1" customFormat="1" ht="33" customHeight="1">
      <c r="B289" s="32"/>
      <c r="C289" s="134" t="s">
        <v>420</v>
      </c>
      <c r="D289" s="134" t="s">
        <v>135</v>
      </c>
      <c r="E289" s="135" t="s">
        <v>421</v>
      </c>
      <c r="F289" s="136" t="s">
        <v>422</v>
      </c>
      <c r="G289" s="137" t="s">
        <v>311</v>
      </c>
      <c r="H289" s="180"/>
      <c r="I289" s="139"/>
      <c r="J289" s="140">
        <f>ROUND(I289*H289,2)</f>
        <v>0</v>
      </c>
      <c r="K289" s="141"/>
      <c r="L289" s="32"/>
      <c r="M289" s="142" t="s">
        <v>1</v>
      </c>
      <c r="N289" s="143" t="s">
        <v>38</v>
      </c>
      <c r="P289" s="144">
        <f>O289*H289</f>
        <v>0</v>
      </c>
      <c r="Q289" s="144">
        <v>0</v>
      </c>
      <c r="R289" s="144">
        <f>Q289*H289</f>
        <v>0</v>
      </c>
      <c r="S289" s="144">
        <v>0</v>
      </c>
      <c r="T289" s="145">
        <f>S289*H289</f>
        <v>0</v>
      </c>
      <c r="AR289" s="146" t="s">
        <v>216</v>
      </c>
      <c r="AT289" s="146" t="s">
        <v>135</v>
      </c>
      <c r="AU289" s="146" t="s">
        <v>82</v>
      </c>
      <c r="AY289" s="17" t="s">
        <v>132</v>
      </c>
      <c r="BE289" s="147">
        <f>IF(N289="základní",J289,0)</f>
        <v>0</v>
      </c>
      <c r="BF289" s="147">
        <f>IF(N289="snížená",J289,0)</f>
        <v>0</v>
      </c>
      <c r="BG289" s="147">
        <f>IF(N289="zákl. přenesená",J289,0)</f>
        <v>0</v>
      </c>
      <c r="BH289" s="147">
        <f>IF(N289="sníž. přenesená",J289,0)</f>
        <v>0</v>
      </c>
      <c r="BI289" s="147">
        <f>IF(N289="nulová",J289,0)</f>
        <v>0</v>
      </c>
      <c r="BJ289" s="17" t="s">
        <v>80</v>
      </c>
      <c r="BK289" s="147">
        <f>ROUND(I289*H289,2)</f>
        <v>0</v>
      </c>
      <c r="BL289" s="17" t="s">
        <v>216</v>
      </c>
      <c r="BM289" s="146" t="s">
        <v>423</v>
      </c>
    </row>
    <row r="290" spans="2:65" s="11" customFormat="1" ht="22.9" customHeight="1">
      <c r="B290" s="122"/>
      <c r="D290" s="123" t="s">
        <v>72</v>
      </c>
      <c r="E290" s="132" t="s">
        <v>424</v>
      </c>
      <c r="F290" s="132" t="s">
        <v>425</v>
      </c>
      <c r="I290" s="125"/>
      <c r="J290" s="133">
        <f>BK290</f>
        <v>0</v>
      </c>
      <c r="L290" s="122"/>
      <c r="M290" s="127"/>
      <c r="P290" s="128">
        <f>SUM(P291:P296)</f>
        <v>0</v>
      </c>
      <c r="R290" s="128">
        <f>SUM(R291:R296)</f>
        <v>0</v>
      </c>
      <c r="T290" s="129">
        <f>SUM(T291:T296)</f>
        <v>0.80560000000000009</v>
      </c>
      <c r="AR290" s="123" t="s">
        <v>82</v>
      </c>
      <c r="AT290" s="130" t="s">
        <v>72</v>
      </c>
      <c r="AU290" s="130" t="s">
        <v>80</v>
      </c>
      <c r="AY290" s="123" t="s">
        <v>132</v>
      </c>
      <c r="BK290" s="131">
        <f>SUM(BK291:BK296)</f>
        <v>0</v>
      </c>
    </row>
    <row r="291" spans="2:65" s="1" customFormat="1" ht="24.2" customHeight="1">
      <c r="B291" s="32"/>
      <c r="C291" s="134" t="s">
        <v>426</v>
      </c>
      <c r="D291" s="134" t="s">
        <v>135</v>
      </c>
      <c r="E291" s="135" t="s">
        <v>427</v>
      </c>
      <c r="F291" s="136" t="s">
        <v>428</v>
      </c>
      <c r="G291" s="137" t="s">
        <v>138</v>
      </c>
      <c r="H291" s="138">
        <v>20.14</v>
      </c>
      <c r="I291" s="139"/>
      <c r="J291" s="140">
        <f>ROUND(I291*H291,2)</f>
        <v>0</v>
      </c>
      <c r="K291" s="141"/>
      <c r="L291" s="32"/>
      <c r="M291" s="142" t="s">
        <v>1</v>
      </c>
      <c r="N291" s="143" t="s">
        <v>38</v>
      </c>
      <c r="P291" s="144">
        <f>O291*H291</f>
        <v>0</v>
      </c>
      <c r="Q291" s="144">
        <v>0</v>
      </c>
      <c r="R291" s="144">
        <f>Q291*H291</f>
        <v>0</v>
      </c>
      <c r="S291" s="144">
        <v>0.04</v>
      </c>
      <c r="T291" s="145">
        <f>S291*H291</f>
        <v>0.80560000000000009</v>
      </c>
      <c r="AR291" s="146" t="s">
        <v>216</v>
      </c>
      <c r="AT291" s="146" t="s">
        <v>135</v>
      </c>
      <c r="AU291" s="146" t="s">
        <v>82</v>
      </c>
      <c r="AY291" s="17" t="s">
        <v>132</v>
      </c>
      <c r="BE291" s="147">
        <f>IF(N291="základní",J291,0)</f>
        <v>0</v>
      </c>
      <c r="BF291" s="147">
        <f>IF(N291="snížená",J291,0)</f>
        <v>0</v>
      </c>
      <c r="BG291" s="147">
        <f>IF(N291="zákl. přenesená",J291,0)</f>
        <v>0</v>
      </c>
      <c r="BH291" s="147">
        <f>IF(N291="sníž. přenesená",J291,0)</f>
        <v>0</v>
      </c>
      <c r="BI291" s="147">
        <f>IF(N291="nulová",J291,0)</f>
        <v>0</v>
      </c>
      <c r="BJ291" s="17" t="s">
        <v>80</v>
      </c>
      <c r="BK291" s="147">
        <f>ROUND(I291*H291,2)</f>
        <v>0</v>
      </c>
      <c r="BL291" s="17" t="s">
        <v>216</v>
      </c>
      <c r="BM291" s="146" t="s">
        <v>429</v>
      </c>
    </row>
    <row r="292" spans="2:65" s="12" customFormat="1" ht="11.25">
      <c r="B292" s="148"/>
      <c r="D292" s="149" t="s">
        <v>141</v>
      </c>
      <c r="E292" s="150" t="s">
        <v>1</v>
      </c>
      <c r="F292" s="151" t="s">
        <v>430</v>
      </c>
      <c r="H292" s="152">
        <v>20.14</v>
      </c>
      <c r="I292" s="153"/>
      <c r="L292" s="148"/>
      <c r="M292" s="154"/>
      <c r="T292" s="155"/>
      <c r="AT292" s="150" t="s">
        <v>141</v>
      </c>
      <c r="AU292" s="150" t="s">
        <v>82</v>
      </c>
      <c r="AV292" s="12" t="s">
        <v>82</v>
      </c>
      <c r="AW292" s="12" t="s">
        <v>30</v>
      </c>
      <c r="AX292" s="12" t="s">
        <v>80</v>
      </c>
      <c r="AY292" s="150" t="s">
        <v>132</v>
      </c>
    </row>
    <row r="293" spans="2:65" s="1" customFormat="1" ht="21.75" customHeight="1">
      <c r="B293" s="32"/>
      <c r="C293" s="134" t="s">
        <v>431</v>
      </c>
      <c r="D293" s="134" t="s">
        <v>135</v>
      </c>
      <c r="E293" s="135" t="s">
        <v>432</v>
      </c>
      <c r="F293" s="136" t="s">
        <v>433</v>
      </c>
      <c r="G293" s="137" t="s">
        <v>434</v>
      </c>
      <c r="H293" s="138">
        <v>1</v>
      </c>
      <c r="I293" s="139"/>
      <c r="J293" s="140">
        <f>ROUND(I293*H293,2)</f>
        <v>0</v>
      </c>
      <c r="K293" s="141"/>
      <c r="L293" s="32"/>
      <c r="M293" s="142" t="s">
        <v>1</v>
      </c>
      <c r="N293" s="143" t="s">
        <v>38</v>
      </c>
      <c r="P293" s="144">
        <f>O293*H293</f>
        <v>0</v>
      </c>
      <c r="Q293" s="144">
        <v>0</v>
      </c>
      <c r="R293" s="144">
        <f>Q293*H293</f>
        <v>0</v>
      </c>
      <c r="S293" s="144">
        <v>0</v>
      </c>
      <c r="T293" s="145">
        <f>S293*H293</f>
        <v>0</v>
      </c>
      <c r="AR293" s="146" t="s">
        <v>216</v>
      </c>
      <c r="AT293" s="146" t="s">
        <v>135</v>
      </c>
      <c r="AU293" s="146" t="s">
        <v>82</v>
      </c>
      <c r="AY293" s="17" t="s">
        <v>132</v>
      </c>
      <c r="BE293" s="147">
        <f>IF(N293="základní",J293,0)</f>
        <v>0</v>
      </c>
      <c r="BF293" s="147">
        <f>IF(N293="snížená",J293,0)</f>
        <v>0</v>
      </c>
      <c r="BG293" s="147">
        <f>IF(N293="zákl. přenesená",J293,0)</f>
        <v>0</v>
      </c>
      <c r="BH293" s="147">
        <f>IF(N293="sníž. přenesená",J293,0)</f>
        <v>0</v>
      </c>
      <c r="BI293" s="147">
        <f>IF(N293="nulová",J293,0)</f>
        <v>0</v>
      </c>
      <c r="BJ293" s="17" t="s">
        <v>80</v>
      </c>
      <c r="BK293" s="147">
        <f>ROUND(I293*H293,2)</f>
        <v>0</v>
      </c>
      <c r="BL293" s="17" t="s">
        <v>216</v>
      </c>
      <c r="BM293" s="146" t="s">
        <v>435</v>
      </c>
    </row>
    <row r="294" spans="2:65" s="1" customFormat="1" ht="37.9" customHeight="1">
      <c r="B294" s="32"/>
      <c r="C294" s="134" t="s">
        <v>436</v>
      </c>
      <c r="D294" s="134" t="s">
        <v>135</v>
      </c>
      <c r="E294" s="135" t="s">
        <v>437</v>
      </c>
      <c r="F294" s="136" t="s">
        <v>438</v>
      </c>
      <c r="G294" s="137" t="s">
        <v>138</v>
      </c>
      <c r="H294" s="138">
        <v>25.02</v>
      </c>
      <c r="I294" s="139"/>
      <c r="J294" s="140">
        <f>ROUND(I294*H294,2)</f>
        <v>0</v>
      </c>
      <c r="K294" s="141"/>
      <c r="L294" s="32"/>
      <c r="M294" s="142" t="s">
        <v>1</v>
      </c>
      <c r="N294" s="143" t="s">
        <v>38</v>
      </c>
      <c r="P294" s="144">
        <f>O294*H294</f>
        <v>0</v>
      </c>
      <c r="Q294" s="144">
        <v>0</v>
      </c>
      <c r="R294" s="144">
        <f>Q294*H294</f>
        <v>0</v>
      </c>
      <c r="S294" s="144">
        <v>0</v>
      </c>
      <c r="T294" s="145">
        <f>S294*H294</f>
        <v>0</v>
      </c>
      <c r="AR294" s="146" t="s">
        <v>216</v>
      </c>
      <c r="AT294" s="146" t="s">
        <v>135</v>
      </c>
      <c r="AU294" s="146" t="s">
        <v>82</v>
      </c>
      <c r="AY294" s="17" t="s">
        <v>132</v>
      </c>
      <c r="BE294" s="147">
        <f>IF(N294="základní",J294,0)</f>
        <v>0</v>
      </c>
      <c r="BF294" s="147">
        <f>IF(N294="snížená",J294,0)</f>
        <v>0</v>
      </c>
      <c r="BG294" s="147">
        <f>IF(N294="zákl. přenesená",J294,0)</f>
        <v>0</v>
      </c>
      <c r="BH294" s="147">
        <f>IF(N294="sníž. přenesená",J294,0)</f>
        <v>0</v>
      </c>
      <c r="BI294" s="147">
        <f>IF(N294="nulová",J294,0)</f>
        <v>0</v>
      </c>
      <c r="BJ294" s="17" t="s">
        <v>80</v>
      </c>
      <c r="BK294" s="147">
        <f>ROUND(I294*H294,2)</f>
        <v>0</v>
      </c>
      <c r="BL294" s="17" t="s">
        <v>216</v>
      </c>
      <c r="BM294" s="146" t="s">
        <v>439</v>
      </c>
    </row>
    <row r="295" spans="2:65" s="12" customFormat="1" ht="11.25">
      <c r="B295" s="148"/>
      <c r="D295" s="149" t="s">
        <v>141</v>
      </c>
      <c r="E295" s="150" t="s">
        <v>1</v>
      </c>
      <c r="F295" s="151" t="s">
        <v>277</v>
      </c>
      <c r="H295" s="152">
        <v>25.02</v>
      </c>
      <c r="I295" s="153"/>
      <c r="L295" s="148"/>
      <c r="M295" s="154"/>
      <c r="T295" s="155"/>
      <c r="AT295" s="150" t="s">
        <v>141</v>
      </c>
      <c r="AU295" s="150" t="s">
        <v>82</v>
      </c>
      <c r="AV295" s="12" t="s">
        <v>82</v>
      </c>
      <c r="AW295" s="12" t="s">
        <v>30</v>
      </c>
      <c r="AX295" s="12" t="s">
        <v>80</v>
      </c>
      <c r="AY295" s="150" t="s">
        <v>132</v>
      </c>
    </row>
    <row r="296" spans="2:65" s="1" customFormat="1" ht="33" customHeight="1">
      <c r="B296" s="32"/>
      <c r="C296" s="134" t="s">
        <v>440</v>
      </c>
      <c r="D296" s="134" t="s">
        <v>135</v>
      </c>
      <c r="E296" s="135" t="s">
        <v>441</v>
      </c>
      <c r="F296" s="136" t="s">
        <v>442</v>
      </c>
      <c r="G296" s="137" t="s">
        <v>311</v>
      </c>
      <c r="H296" s="180"/>
      <c r="I296" s="139"/>
      <c r="J296" s="140">
        <f>ROUND(I296*H296,2)</f>
        <v>0</v>
      </c>
      <c r="K296" s="141"/>
      <c r="L296" s="32"/>
      <c r="M296" s="142" t="s">
        <v>1</v>
      </c>
      <c r="N296" s="143" t="s">
        <v>38</v>
      </c>
      <c r="P296" s="144">
        <f>O296*H296</f>
        <v>0</v>
      </c>
      <c r="Q296" s="144">
        <v>0</v>
      </c>
      <c r="R296" s="144">
        <f>Q296*H296</f>
        <v>0</v>
      </c>
      <c r="S296" s="144">
        <v>0</v>
      </c>
      <c r="T296" s="145">
        <f>S296*H296</f>
        <v>0</v>
      </c>
      <c r="AR296" s="146" t="s">
        <v>216</v>
      </c>
      <c r="AT296" s="146" t="s">
        <v>135</v>
      </c>
      <c r="AU296" s="146" t="s">
        <v>82</v>
      </c>
      <c r="AY296" s="17" t="s">
        <v>132</v>
      </c>
      <c r="BE296" s="147">
        <f>IF(N296="základní",J296,0)</f>
        <v>0</v>
      </c>
      <c r="BF296" s="147">
        <f>IF(N296="snížená",J296,0)</f>
        <v>0</v>
      </c>
      <c r="BG296" s="147">
        <f>IF(N296="zákl. přenesená",J296,0)</f>
        <v>0</v>
      </c>
      <c r="BH296" s="147">
        <f>IF(N296="sníž. přenesená",J296,0)</f>
        <v>0</v>
      </c>
      <c r="BI296" s="147">
        <f>IF(N296="nulová",J296,0)</f>
        <v>0</v>
      </c>
      <c r="BJ296" s="17" t="s">
        <v>80</v>
      </c>
      <c r="BK296" s="147">
        <f>ROUND(I296*H296,2)</f>
        <v>0</v>
      </c>
      <c r="BL296" s="17" t="s">
        <v>216</v>
      </c>
      <c r="BM296" s="146" t="s">
        <v>443</v>
      </c>
    </row>
    <row r="297" spans="2:65" s="11" customFormat="1" ht="22.9" customHeight="1">
      <c r="B297" s="122"/>
      <c r="D297" s="123" t="s">
        <v>72</v>
      </c>
      <c r="E297" s="132" t="s">
        <v>444</v>
      </c>
      <c r="F297" s="132" t="s">
        <v>445</v>
      </c>
      <c r="I297" s="125"/>
      <c r="J297" s="133">
        <f>BK297</f>
        <v>0</v>
      </c>
      <c r="L297" s="122"/>
      <c r="M297" s="127"/>
      <c r="P297" s="128">
        <f>SUM(P298:P305)</f>
        <v>0</v>
      </c>
      <c r="R297" s="128">
        <f>SUM(R298:R305)</f>
        <v>5.3580000000000003E-2</v>
      </c>
      <c r="T297" s="129">
        <f>SUM(T298:T305)</f>
        <v>0</v>
      </c>
      <c r="AR297" s="123" t="s">
        <v>82</v>
      </c>
      <c r="AT297" s="130" t="s">
        <v>72</v>
      </c>
      <c r="AU297" s="130" t="s">
        <v>80</v>
      </c>
      <c r="AY297" s="123" t="s">
        <v>132</v>
      </c>
      <c r="BK297" s="131">
        <f>SUM(BK298:BK305)</f>
        <v>0</v>
      </c>
    </row>
    <row r="298" spans="2:65" s="1" customFormat="1" ht="33" customHeight="1">
      <c r="B298" s="32"/>
      <c r="C298" s="134" t="s">
        <v>446</v>
      </c>
      <c r="D298" s="134" t="s">
        <v>135</v>
      </c>
      <c r="E298" s="135" t="s">
        <v>447</v>
      </c>
      <c r="F298" s="136" t="s">
        <v>448</v>
      </c>
      <c r="G298" s="137" t="s">
        <v>152</v>
      </c>
      <c r="H298" s="138">
        <v>18.8</v>
      </c>
      <c r="I298" s="139"/>
      <c r="J298" s="140">
        <f>ROUND(I298*H298,2)</f>
        <v>0</v>
      </c>
      <c r="K298" s="141"/>
      <c r="L298" s="32"/>
      <c r="M298" s="142" t="s">
        <v>1</v>
      </c>
      <c r="N298" s="143" t="s">
        <v>38</v>
      </c>
      <c r="P298" s="144">
        <f>O298*H298</f>
        <v>0</v>
      </c>
      <c r="Q298" s="144">
        <v>4.2999999999999999E-4</v>
      </c>
      <c r="R298" s="144">
        <f>Q298*H298</f>
        <v>8.0840000000000009E-3</v>
      </c>
      <c r="S298" s="144">
        <v>0</v>
      </c>
      <c r="T298" s="145">
        <f>S298*H298</f>
        <v>0</v>
      </c>
      <c r="AR298" s="146" t="s">
        <v>216</v>
      </c>
      <c r="AT298" s="146" t="s">
        <v>135</v>
      </c>
      <c r="AU298" s="146" t="s">
        <v>82</v>
      </c>
      <c r="AY298" s="17" t="s">
        <v>132</v>
      </c>
      <c r="BE298" s="147">
        <f>IF(N298="základní",J298,0)</f>
        <v>0</v>
      </c>
      <c r="BF298" s="147">
        <f>IF(N298="snížená",J298,0)</f>
        <v>0</v>
      </c>
      <c r="BG298" s="147">
        <f>IF(N298="zákl. přenesená",J298,0)</f>
        <v>0</v>
      </c>
      <c r="BH298" s="147">
        <f>IF(N298="sníž. přenesená",J298,0)</f>
        <v>0</v>
      </c>
      <c r="BI298" s="147">
        <f>IF(N298="nulová",J298,0)</f>
        <v>0</v>
      </c>
      <c r="BJ298" s="17" t="s">
        <v>80</v>
      </c>
      <c r="BK298" s="147">
        <f>ROUND(I298*H298,2)</f>
        <v>0</v>
      </c>
      <c r="BL298" s="17" t="s">
        <v>216</v>
      </c>
      <c r="BM298" s="146" t="s">
        <v>449</v>
      </c>
    </row>
    <row r="299" spans="2:65" s="12" customFormat="1" ht="11.25">
      <c r="B299" s="148"/>
      <c r="D299" s="149" t="s">
        <v>141</v>
      </c>
      <c r="E299" s="150" t="s">
        <v>1</v>
      </c>
      <c r="F299" s="151" t="s">
        <v>450</v>
      </c>
      <c r="H299" s="152">
        <v>18.8</v>
      </c>
      <c r="I299" s="153"/>
      <c r="L299" s="148"/>
      <c r="M299" s="154"/>
      <c r="T299" s="155"/>
      <c r="AT299" s="150" t="s">
        <v>141</v>
      </c>
      <c r="AU299" s="150" t="s">
        <v>82</v>
      </c>
      <c r="AV299" s="12" t="s">
        <v>82</v>
      </c>
      <c r="AW299" s="12" t="s">
        <v>30</v>
      </c>
      <c r="AX299" s="12" t="s">
        <v>80</v>
      </c>
      <c r="AY299" s="150" t="s">
        <v>132</v>
      </c>
    </row>
    <row r="300" spans="2:65" s="1" customFormat="1" ht="44.25" customHeight="1">
      <c r="B300" s="32"/>
      <c r="C300" s="169" t="s">
        <v>451</v>
      </c>
      <c r="D300" s="169" t="s">
        <v>287</v>
      </c>
      <c r="E300" s="170" t="s">
        <v>452</v>
      </c>
      <c r="F300" s="171" t="s">
        <v>453</v>
      </c>
      <c r="G300" s="172" t="s">
        <v>138</v>
      </c>
      <c r="H300" s="173">
        <v>2.0680000000000001</v>
      </c>
      <c r="I300" s="174"/>
      <c r="J300" s="175">
        <f>ROUND(I300*H300,2)</f>
        <v>0</v>
      </c>
      <c r="K300" s="176"/>
      <c r="L300" s="177"/>
      <c r="M300" s="178" t="s">
        <v>1</v>
      </c>
      <c r="N300" s="179" t="s">
        <v>38</v>
      </c>
      <c r="P300" s="144">
        <f>O300*H300</f>
        <v>0</v>
      </c>
      <c r="Q300" s="144">
        <v>2.1999999999999999E-2</v>
      </c>
      <c r="R300" s="144">
        <f>Q300*H300</f>
        <v>4.5496000000000002E-2</v>
      </c>
      <c r="S300" s="144">
        <v>0</v>
      </c>
      <c r="T300" s="145">
        <f>S300*H300</f>
        <v>0</v>
      </c>
      <c r="AR300" s="146" t="s">
        <v>290</v>
      </c>
      <c r="AT300" s="146" t="s">
        <v>287</v>
      </c>
      <c r="AU300" s="146" t="s">
        <v>82</v>
      </c>
      <c r="AY300" s="17" t="s">
        <v>132</v>
      </c>
      <c r="BE300" s="147">
        <f>IF(N300="základní",J300,0)</f>
        <v>0</v>
      </c>
      <c r="BF300" s="147">
        <f>IF(N300="snížená",J300,0)</f>
        <v>0</v>
      </c>
      <c r="BG300" s="147">
        <f>IF(N300="zákl. přenesená",J300,0)</f>
        <v>0</v>
      </c>
      <c r="BH300" s="147">
        <f>IF(N300="sníž. přenesená",J300,0)</f>
        <v>0</v>
      </c>
      <c r="BI300" s="147">
        <f>IF(N300="nulová",J300,0)</f>
        <v>0</v>
      </c>
      <c r="BJ300" s="17" t="s">
        <v>80</v>
      </c>
      <c r="BK300" s="147">
        <f>ROUND(I300*H300,2)</f>
        <v>0</v>
      </c>
      <c r="BL300" s="17" t="s">
        <v>216</v>
      </c>
      <c r="BM300" s="146" t="s">
        <v>454</v>
      </c>
    </row>
    <row r="301" spans="2:65" s="12" customFormat="1" ht="22.5">
      <c r="B301" s="148"/>
      <c r="D301" s="149" t="s">
        <v>141</v>
      </c>
      <c r="E301" s="150" t="s">
        <v>1</v>
      </c>
      <c r="F301" s="151" t="s">
        <v>455</v>
      </c>
      <c r="H301" s="152">
        <v>1.88</v>
      </c>
      <c r="I301" s="153"/>
      <c r="L301" s="148"/>
      <c r="M301" s="154"/>
      <c r="T301" s="155"/>
      <c r="AT301" s="150" t="s">
        <v>141</v>
      </c>
      <c r="AU301" s="150" t="s">
        <v>82</v>
      </c>
      <c r="AV301" s="12" t="s">
        <v>82</v>
      </c>
      <c r="AW301" s="12" t="s">
        <v>30</v>
      </c>
      <c r="AX301" s="12" t="s">
        <v>80</v>
      </c>
      <c r="AY301" s="150" t="s">
        <v>132</v>
      </c>
    </row>
    <row r="302" spans="2:65" s="12" customFormat="1" ht="11.25">
      <c r="B302" s="148"/>
      <c r="D302" s="149" t="s">
        <v>141</v>
      </c>
      <c r="F302" s="151" t="s">
        <v>456</v>
      </c>
      <c r="H302" s="152">
        <v>2.0680000000000001</v>
      </c>
      <c r="I302" s="153"/>
      <c r="L302" s="148"/>
      <c r="M302" s="154"/>
      <c r="T302" s="155"/>
      <c r="AT302" s="150" t="s">
        <v>141</v>
      </c>
      <c r="AU302" s="150" t="s">
        <v>82</v>
      </c>
      <c r="AV302" s="12" t="s">
        <v>82</v>
      </c>
      <c r="AW302" s="12" t="s">
        <v>4</v>
      </c>
      <c r="AX302" s="12" t="s">
        <v>80</v>
      </c>
      <c r="AY302" s="150" t="s">
        <v>132</v>
      </c>
    </row>
    <row r="303" spans="2:65" s="1" customFormat="1" ht="21.75" customHeight="1">
      <c r="B303" s="32"/>
      <c r="C303" s="134" t="s">
        <v>457</v>
      </c>
      <c r="D303" s="134" t="s">
        <v>135</v>
      </c>
      <c r="E303" s="135" t="s">
        <v>458</v>
      </c>
      <c r="F303" s="136" t="s">
        <v>459</v>
      </c>
      <c r="G303" s="137" t="s">
        <v>152</v>
      </c>
      <c r="H303" s="138">
        <v>18.8</v>
      </c>
      <c r="I303" s="139"/>
      <c r="J303" s="140">
        <f>ROUND(I303*H303,2)</f>
        <v>0</v>
      </c>
      <c r="K303" s="141"/>
      <c r="L303" s="32"/>
      <c r="M303" s="142" t="s">
        <v>1</v>
      </c>
      <c r="N303" s="143" t="s">
        <v>38</v>
      </c>
      <c r="P303" s="144">
        <f>O303*H303</f>
        <v>0</v>
      </c>
      <c r="Q303" s="144">
        <v>0</v>
      </c>
      <c r="R303" s="144">
        <f>Q303*H303</f>
        <v>0</v>
      </c>
      <c r="S303" s="144">
        <v>0</v>
      </c>
      <c r="T303" s="145">
        <f>S303*H303</f>
        <v>0</v>
      </c>
      <c r="AR303" s="146" t="s">
        <v>216</v>
      </c>
      <c r="AT303" s="146" t="s">
        <v>135</v>
      </c>
      <c r="AU303" s="146" t="s">
        <v>82</v>
      </c>
      <c r="AY303" s="17" t="s">
        <v>132</v>
      </c>
      <c r="BE303" s="147">
        <f>IF(N303="základní",J303,0)</f>
        <v>0</v>
      </c>
      <c r="BF303" s="147">
        <f>IF(N303="snížená",J303,0)</f>
        <v>0</v>
      </c>
      <c r="BG303" s="147">
        <f>IF(N303="zákl. přenesená",J303,0)</f>
        <v>0</v>
      </c>
      <c r="BH303" s="147">
        <f>IF(N303="sníž. přenesená",J303,0)</f>
        <v>0</v>
      </c>
      <c r="BI303" s="147">
        <f>IF(N303="nulová",J303,0)</f>
        <v>0</v>
      </c>
      <c r="BJ303" s="17" t="s">
        <v>80</v>
      </c>
      <c r="BK303" s="147">
        <f>ROUND(I303*H303,2)</f>
        <v>0</v>
      </c>
      <c r="BL303" s="17" t="s">
        <v>216</v>
      </c>
      <c r="BM303" s="146" t="s">
        <v>460</v>
      </c>
    </row>
    <row r="304" spans="2:65" s="12" customFormat="1" ht="22.5">
      <c r="B304" s="148"/>
      <c r="D304" s="149" t="s">
        <v>141</v>
      </c>
      <c r="E304" s="150" t="s">
        <v>1</v>
      </c>
      <c r="F304" s="151" t="s">
        <v>461</v>
      </c>
      <c r="H304" s="152">
        <v>18.8</v>
      </c>
      <c r="I304" s="153"/>
      <c r="L304" s="148"/>
      <c r="M304" s="154"/>
      <c r="T304" s="155"/>
      <c r="AT304" s="150" t="s">
        <v>141</v>
      </c>
      <c r="AU304" s="150" t="s">
        <v>82</v>
      </c>
      <c r="AV304" s="12" t="s">
        <v>82</v>
      </c>
      <c r="AW304" s="12" t="s">
        <v>30</v>
      </c>
      <c r="AX304" s="12" t="s">
        <v>80</v>
      </c>
      <c r="AY304" s="150" t="s">
        <v>132</v>
      </c>
    </row>
    <row r="305" spans="2:65" s="1" customFormat="1" ht="33" customHeight="1">
      <c r="B305" s="32"/>
      <c r="C305" s="134" t="s">
        <v>133</v>
      </c>
      <c r="D305" s="134" t="s">
        <v>135</v>
      </c>
      <c r="E305" s="135" t="s">
        <v>462</v>
      </c>
      <c r="F305" s="136" t="s">
        <v>463</v>
      </c>
      <c r="G305" s="137" t="s">
        <v>311</v>
      </c>
      <c r="H305" s="180"/>
      <c r="I305" s="139"/>
      <c r="J305" s="140">
        <f>ROUND(I305*H305,2)</f>
        <v>0</v>
      </c>
      <c r="K305" s="141"/>
      <c r="L305" s="32"/>
      <c r="M305" s="142" t="s">
        <v>1</v>
      </c>
      <c r="N305" s="143" t="s">
        <v>38</v>
      </c>
      <c r="P305" s="144">
        <f>O305*H305</f>
        <v>0</v>
      </c>
      <c r="Q305" s="144">
        <v>0</v>
      </c>
      <c r="R305" s="144">
        <f>Q305*H305</f>
        <v>0</v>
      </c>
      <c r="S305" s="144">
        <v>0</v>
      </c>
      <c r="T305" s="145">
        <f>S305*H305</f>
        <v>0</v>
      </c>
      <c r="AR305" s="146" t="s">
        <v>216</v>
      </c>
      <c r="AT305" s="146" t="s">
        <v>135</v>
      </c>
      <c r="AU305" s="146" t="s">
        <v>82</v>
      </c>
      <c r="AY305" s="17" t="s">
        <v>132</v>
      </c>
      <c r="BE305" s="147">
        <f>IF(N305="základní",J305,0)</f>
        <v>0</v>
      </c>
      <c r="BF305" s="147">
        <f>IF(N305="snížená",J305,0)</f>
        <v>0</v>
      </c>
      <c r="BG305" s="147">
        <f>IF(N305="zákl. přenesená",J305,0)</f>
        <v>0</v>
      </c>
      <c r="BH305" s="147">
        <f>IF(N305="sníž. přenesená",J305,0)</f>
        <v>0</v>
      </c>
      <c r="BI305" s="147">
        <f>IF(N305="nulová",J305,0)</f>
        <v>0</v>
      </c>
      <c r="BJ305" s="17" t="s">
        <v>80</v>
      </c>
      <c r="BK305" s="147">
        <f>ROUND(I305*H305,2)</f>
        <v>0</v>
      </c>
      <c r="BL305" s="17" t="s">
        <v>216</v>
      </c>
      <c r="BM305" s="146" t="s">
        <v>464</v>
      </c>
    </row>
    <row r="306" spans="2:65" s="11" customFormat="1" ht="22.9" customHeight="1">
      <c r="B306" s="122"/>
      <c r="D306" s="123" t="s">
        <v>72</v>
      </c>
      <c r="E306" s="132" t="s">
        <v>465</v>
      </c>
      <c r="F306" s="132" t="s">
        <v>466</v>
      </c>
      <c r="I306" s="125"/>
      <c r="J306" s="133">
        <f>BK306</f>
        <v>0</v>
      </c>
      <c r="L306" s="122"/>
      <c r="M306" s="127"/>
      <c r="P306" s="128">
        <f>SUM(P307:P320)</f>
        <v>0</v>
      </c>
      <c r="R306" s="128">
        <f>SUM(R307:R320)</f>
        <v>1.85472E-2</v>
      </c>
      <c r="T306" s="129">
        <f>SUM(T307:T320)</f>
        <v>0</v>
      </c>
      <c r="AR306" s="123" t="s">
        <v>82</v>
      </c>
      <c r="AT306" s="130" t="s">
        <v>72</v>
      </c>
      <c r="AU306" s="130" t="s">
        <v>80</v>
      </c>
      <c r="AY306" s="123" t="s">
        <v>132</v>
      </c>
      <c r="BK306" s="131">
        <f>SUM(BK307:BK320)</f>
        <v>0</v>
      </c>
    </row>
    <row r="307" spans="2:65" s="1" customFormat="1" ht="24.2" customHeight="1">
      <c r="B307" s="32"/>
      <c r="C307" s="134" t="s">
        <v>467</v>
      </c>
      <c r="D307" s="134" t="s">
        <v>135</v>
      </c>
      <c r="E307" s="135" t="s">
        <v>468</v>
      </c>
      <c r="F307" s="136" t="s">
        <v>469</v>
      </c>
      <c r="G307" s="137" t="s">
        <v>138</v>
      </c>
      <c r="H307" s="138">
        <v>38.64</v>
      </c>
      <c r="I307" s="139"/>
      <c r="J307" s="140">
        <f>ROUND(I307*H307,2)</f>
        <v>0</v>
      </c>
      <c r="K307" s="141"/>
      <c r="L307" s="32"/>
      <c r="M307" s="142" t="s">
        <v>1</v>
      </c>
      <c r="N307" s="143" t="s">
        <v>38</v>
      </c>
      <c r="P307" s="144">
        <f>O307*H307</f>
        <v>0</v>
      </c>
      <c r="Q307" s="144">
        <v>6.9999999999999994E-5</v>
      </c>
      <c r="R307" s="144">
        <f>Q307*H307</f>
        <v>2.7047999999999998E-3</v>
      </c>
      <c r="S307" s="144">
        <v>0</v>
      </c>
      <c r="T307" s="145">
        <f>S307*H307</f>
        <v>0</v>
      </c>
      <c r="AR307" s="146" t="s">
        <v>216</v>
      </c>
      <c r="AT307" s="146" t="s">
        <v>135</v>
      </c>
      <c r="AU307" s="146" t="s">
        <v>82</v>
      </c>
      <c r="AY307" s="17" t="s">
        <v>132</v>
      </c>
      <c r="BE307" s="147">
        <f>IF(N307="základní",J307,0)</f>
        <v>0</v>
      </c>
      <c r="BF307" s="147">
        <f>IF(N307="snížená",J307,0)</f>
        <v>0</v>
      </c>
      <c r="BG307" s="147">
        <f>IF(N307="zákl. přenesená",J307,0)</f>
        <v>0</v>
      </c>
      <c r="BH307" s="147">
        <f>IF(N307="sníž. přenesená",J307,0)</f>
        <v>0</v>
      </c>
      <c r="BI307" s="147">
        <f>IF(N307="nulová",J307,0)</f>
        <v>0</v>
      </c>
      <c r="BJ307" s="17" t="s">
        <v>80</v>
      </c>
      <c r="BK307" s="147">
        <f>ROUND(I307*H307,2)</f>
        <v>0</v>
      </c>
      <c r="BL307" s="17" t="s">
        <v>216</v>
      </c>
      <c r="BM307" s="146" t="s">
        <v>470</v>
      </c>
    </row>
    <row r="308" spans="2:65" s="1" customFormat="1" ht="16.5" customHeight="1">
      <c r="B308" s="32"/>
      <c r="C308" s="134" t="s">
        <v>471</v>
      </c>
      <c r="D308" s="134" t="s">
        <v>135</v>
      </c>
      <c r="E308" s="135" t="s">
        <v>472</v>
      </c>
      <c r="F308" s="136" t="s">
        <v>473</v>
      </c>
      <c r="G308" s="137" t="s">
        <v>138</v>
      </c>
      <c r="H308" s="138">
        <v>38.64</v>
      </c>
      <c r="I308" s="139"/>
      <c r="J308" s="140">
        <f>ROUND(I308*H308,2)</f>
        <v>0</v>
      </c>
      <c r="K308" s="141"/>
      <c r="L308" s="32"/>
      <c r="M308" s="142" t="s">
        <v>1</v>
      </c>
      <c r="N308" s="143" t="s">
        <v>38</v>
      </c>
      <c r="P308" s="144">
        <f>O308*H308</f>
        <v>0</v>
      </c>
      <c r="Q308" s="144">
        <v>0</v>
      </c>
      <c r="R308" s="144">
        <f>Q308*H308</f>
        <v>0</v>
      </c>
      <c r="S308" s="144">
        <v>0</v>
      </c>
      <c r="T308" s="145">
        <f>S308*H308</f>
        <v>0</v>
      </c>
      <c r="AR308" s="146" t="s">
        <v>216</v>
      </c>
      <c r="AT308" s="146" t="s">
        <v>135</v>
      </c>
      <c r="AU308" s="146" t="s">
        <v>82</v>
      </c>
      <c r="AY308" s="17" t="s">
        <v>132</v>
      </c>
      <c r="BE308" s="147">
        <f>IF(N308="základní",J308,0)</f>
        <v>0</v>
      </c>
      <c r="BF308" s="147">
        <f>IF(N308="snížená",J308,0)</f>
        <v>0</v>
      </c>
      <c r="BG308" s="147">
        <f>IF(N308="zákl. přenesená",J308,0)</f>
        <v>0</v>
      </c>
      <c r="BH308" s="147">
        <f>IF(N308="sníž. přenesená",J308,0)</f>
        <v>0</v>
      </c>
      <c r="BI308" s="147">
        <f>IF(N308="nulová",J308,0)</f>
        <v>0</v>
      </c>
      <c r="BJ308" s="17" t="s">
        <v>80</v>
      </c>
      <c r="BK308" s="147">
        <f>ROUND(I308*H308,2)</f>
        <v>0</v>
      </c>
      <c r="BL308" s="17" t="s">
        <v>216</v>
      </c>
      <c r="BM308" s="146" t="s">
        <v>474</v>
      </c>
    </row>
    <row r="309" spans="2:65" s="1" customFormat="1" ht="24.2" customHeight="1">
      <c r="B309" s="32"/>
      <c r="C309" s="134" t="s">
        <v>475</v>
      </c>
      <c r="D309" s="134" t="s">
        <v>135</v>
      </c>
      <c r="E309" s="135" t="s">
        <v>476</v>
      </c>
      <c r="F309" s="136" t="s">
        <v>477</v>
      </c>
      <c r="G309" s="137" t="s">
        <v>138</v>
      </c>
      <c r="H309" s="138">
        <v>19.32</v>
      </c>
      <c r="I309" s="139"/>
      <c r="J309" s="140">
        <f>ROUND(I309*H309,2)</f>
        <v>0</v>
      </c>
      <c r="K309" s="141"/>
      <c r="L309" s="32"/>
      <c r="M309" s="142" t="s">
        <v>1</v>
      </c>
      <c r="N309" s="143" t="s">
        <v>38</v>
      </c>
      <c r="P309" s="144">
        <f>O309*H309</f>
        <v>0</v>
      </c>
      <c r="Q309" s="144">
        <v>0</v>
      </c>
      <c r="R309" s="144">
        <f>Q309*H309</f>
        <v>0</v>
      </c>
      <c r="S309" s="144">
        <v>0</v>
      </c>
      <c r="T309" s="145">
        <f>S309*H309</f>
        <v>0</v>
      </c>
      <c r="AR309" s="146" t="s">
        <v>216</v>
      </c>
      <c r="AT309" s="146" t="s">
        <v>135</v>
      </c>
      <c r="AU309" s="146" t="s">
        <v>82</v>
      </c>
      <c r="AY309" s="17" t="s">
        <v>132</v>
      </c>
      <c r="BE309" s="147">
        <f>IF(N309="základní",J309,0)</f>
        <v>0</v>
      </c>
      <c r="BF309" s="147">
        <f>IF(N309="snížená",J309,0)</f>
        <v>0</v>
      </c>
      <c r="BG309" s="147">
        <f>IF(N309="zákl. přenesená",J309,0)</f>
        <v>0</v>
      </c>
      <c r="BH309" s="147">
        <f>IF(N309="sníž. přenesená",J309,0)</f>
        <v>0</v>
      </c>
      <c r="BI309" s="147">
        <f>IF(N309="nulová",J309,0)</f>
        <v>0</v>
      </c>
      <c r="BJ309" s="17" t="s">
        <v>80</v>
      </c>
      <c r="BK309" s="147">
        <f>ROUND(I309*H309,2)</f>
        <v>0</v>
      </c>
      <c r="BL309" s="17" t="s">
        <v>216</v>
      </c>
      <c r="BM309" s="146" t="s">
        <v>478</v>
      </c>
    </row>
    <row r="310" spans="2:65" s="14" customFormat="1" ht="22.5">
      <c r="B310" s="163"/>
      <c r="D310" s="149" t="s">
        <v>141</v>
      </c>
      <c r="E310" s="164" t="s">
        <v>1</v>
      </c>
      <c r="F310" s="165" t="s">
        <v>479</v>
      </c>
      <c r="H310" s="164" t="s">
        <v>1</v>
      </c>
      <c r="I310" s="166"/>
      <c r="L310" s="163"/>
      <c r="M310" s="167"/>
      <c r="T310" s="168"/>
      <c r="AT310" s="164" t="s">
        <v>141</v>
      </c>
      <c r="AU310" s="164" t="s">
        <v>82</v>
      </c>
      <c r="AV310" s="14" t="s">
        <v>80</v>
      </c>
      <c r="AW310" s="14" t="s">
        <v>30</v>
      </c>
      <c r="AX310" s="14" t="s">
        <v>73</v>
      </c>
      <c r="AY310" s="164" t="s">
        <v>132</v>
      </c>
    </row>
    <row r="311" spans="2:65" s="12" customFormat="1" ht="11.25">
      <c r="B311" s="148"/>
      <c r="D311" s="149" t="s">
        <v>141</v>
      </c>
      <c r="E311" s="150" t="s">
        <v>1</v>
      </c>
      <c r="F311" s="151" t="s">
        <v>480</v>
      </c>
      <c r="H311" s="152">
        <v>25.76</v>
      </c>
      <c r="I311" s="153"/>
      <c r="L311" s="148"/>
      <c r="M311" s="154"/>
      <c r="T311" s="155"/>
      <c r="AT311" s="150" t="s">
        <v>141</v>
      </c>
      <c r="AU311" s="150" t="s">
        <v>82</v>
      </c>
      <c r="AV311" s="12" t="s">
        <v>82</v>
      </c>
      <c r="AW311" s="12" t="s">
        <v>30</v>
      </c>
      <c r="AX311" s="12" t="s">
        <v>73</v>
      </c>
      <c r="AY311" s="150" t="s">
        <v>132</v>
      </c>
    </row>
    <row r="312" spans="2:65" s="15" customFormat="1" ht="11.25">
      <c r="B312" s="181"/>
      <c r="D312" s="149" t="s">
        <v>141</v>
      </c>
      <c r="E312" s="182" t="s">
        <v>1</v>
      </c>
      <c r="F312" s="183" t="s">
        <v>481</v>
      </c>
      <c r="H312" s="184">
        <v>25.76</v>
      </c>
      <c r="I312" s="185"/>
      <c r="L312" s="181"/>
      <c r="M312" s="186"/>
      <c r="T312" s="187"/>
      <c r="AT312" s="182" t="s">
        <v>141</v>
      </c>
      <c r="AU312" s="182" t="s">
        <v>82</v>
      </c>
      <c r="AV312" s="15" t="s">
        <v>149</v>
      </c>
      <c r="AW312" s="15" t="s">
        <v>30</v>
      </c>
      <c r="AX312" s="15" t="s">
        <v>73</v>
      </c>
      <c r="AY312" s="182" t="s">
        <v>132</v>
      </c>
    </row>
    <row r="313" spans="2:65" s="12" customFormat="1" ht="11.25">
      <c r="B313" s="148"/>
      <c r="D313" s="149" t="s">
        <v>141</v>
      </c>
      <c r="E313" s="150" t="s">
        <v>1</v>
      </c>
      <c r="F313" s="151" t="s">
        <v>482</v>
      </c>
      <c r="H313" s="152">
        <v>19.32</v>
      </c>
      <c r="I313" s="153"/>
      <c r="L313" s="148"/>
      <c r="M313" s="154"/>
      <c r="T313" s="155"/>
      <c r="AT313" s="150" t="s">
        <v>141</v>
      </c>
      <c r="AU313" s="150" t="s">
        <v>82</v>
      </c>
      <c r="AV313" s="12" t="s">
        <v>82</v>
      </c>
      <c r="AW313" s="12" t="s">
        <v>30</v>
      </c>
      <c r="AX313" s="12" t="s">
        <v>80</v>
      </c>
      <c r="AY313" s="150" t="s">
        <v>132</v>
      </c>
    </row>
    <row r="314" spans="2:65" s="1" customFormat="1" ht="24.2" customHeight="1">
      <c r="B314" s="32"/>
      <c r="C314" s="134" t="s">
        <v>483</v>
      </c>
      <c r="D314" s="134" t="s">
        <v>135</v>
      </c>
      <c r="E314" s="135" t="s">
        <v>484</v>
      </c>
      <c r="F314" s="136" t="s">
        <v>485</v>
      </c>
      <c r="G314" s="137" t="s">
        <v>138</v>
      </c>
      <c r="H314" s="138">
        <v>38.64</v>
      </c>
      <c r="I314" s="139"/>
      <c r="J314" s="140">
        <f>ROUND(I314*H314,2)</f>
        <v>0</v>
      </c>
      <c r="K314" s="141"/>
      <c r="L314" s="32"/>
      <c r="M314" s="142" t="s">
        <v>1</v>
      </c>
      <c r="N314" s="143" t="s">
        <v>38</v>
      </c>
      <c r="P314" s="144">
        <f>O314*H314</f>
        <v>0</v>
      </c>
      <c r="Q314" s="144">
        <v>1.7000000000000001E-4</v>
      </c>
      <c r="R314" s="144">
        <f>Q314*H314</f>
        <v>6.5688000000000005E-3</v>
      </c>
      <c r="S314" s="144">
        <v>0</v>
      </c>
      <c r="T314" s="145">
        <f>S314*H314</f>
        <v>0</v>
      </c>
      <c r="AR314" s="146" t="s">
        <v>216</v>
      </c>
      <c r="AT314" s="146" t="s">
        <v>135</v>
      </c>
      <c r="AU314" s="146" t="s">
        <v>82</v>
      </c>
      <c r="AY314" s="17" t="s">
        <v>132</v>
      </c>
      <c r="BE314" s="147">
        <f>IF(N314="základní",J314,0)</f>
        <v>0</v>
      </c>
      <c r="BF314" s="147">
        <f>IF(N314="snížená",J314,0)</f>
        <v>0</v>
      </c>
      <c r="BG314" s="147">
        <f>IF(N314="zákl. přenesená",J314,0)</f>
        <v>0</v>
      </c>
      <c r="BH314" s="147">
        <f>IF(N314="sníž. přenesená",J314,0)</f>
        <v>0</v>
      </c>
      <c r="BI314" s="147">
        <f>IF(N314="nulová",J314,0)</f>
        <v>0</v>
      </c>
      <c r="BJ314" s="17" t="s">
        <v>80</v>
      </c>
      <c r="BK314" s="147">
        <f>ROUND(I314*H314,2)</f>
        <v>0</v>
      </c>
      <c r="BL314" s="17" t="s">
        <v>216</v>
      </c>
      <c r="BM314" s="146" t="s">
        <v>486</v>
      </c>
    </row>
    <row r="315" spans="2:65" s="14" customFormat="1" ht="11.25">
      <c r="B315" s="163"/>
      <c r="D315" s="149" t="s">
        <v>141</v>
      </c>
      <c r="E315" s="164" t="s">
        <v>1</v>
      </c>
      <c r="F315" s="165" t="s">
        <v>487</v>
      </c>
      <c r="H315" s="164" t="s">
        <v>1</v>
      </c>
      <c r="I315" s="166"/>
      <c r="L315" s="163"/>
      <c r="M315" s="167"/>
      <c r="T315" s="168"/>
      <c r="AT315" s="164" t="s">
        <v>141</v>
      </c>
      <c r="AU315" s="164" t="s">
        <v>82</v>
      </c>
      <c r="AV315" s="14" t="s">
        <v>80</v>
      </c>
      <c r="AW315" s="14" t="s">
        <v>30</v>
      </c>
      <c r="AX315" s="14" t="s">
        <v>73</v>
      </c>
      <c r="AY315" s="164" t="s">
        <v>132</v>
      </c>
    </row>
    <row r="316" spans="2:65" s="12" customFormat="1" ht="11.25">
      <c r="B316" s="148"/>
      <c r="D316" s="149" t="s">
        <v>141</v>
      </c>
      <c r="E316" s="150" t="s">
        <v>1</v>
      </c>
      <c r="F316" s="151" t="s">
        <v>480</v>
      </c>
      <c r="H316" s="152">
        <v>25.76</v>
      </c>
      <c r="I316" s="153"/>
      <c r="L316" s="148"/>
      <c r="M316" s="154"/>
      <c r="T316" s="155"/>
      <c r="AT316" s="150" t="s">
        <v>141</v>
      </c>
      <c r="AU316" s="150" t="s">
        <v>82</v>
      </c>
      <c r="AV316" s="12" t="s">
        <v>82</v>
      </c>
      <c r="AW316" s="12" t="s">
        <v>30</v>
      </c>
      <c r="AX316" s="12" t="s">
        <v>73</v>
      </c>
      <c r="AY316" s="150" t="s">
        <v>132</v>
      </c>
    </row>
    <row r="317" spans="2:65" s="15" customFormat="1" ht="11.25">
      <c r="B317" s="181"/>
      <c r="D317" s="149" t="s">
        <v>141</v>
      </c>
      <c r="E317" s="182" t="s">
        <v>1</v>
      </c>
      <c r="F317" s="183" t="s">
        <v>481</v>
      </c>
      <c r="H317" s="184">
        <v>25.76</v>
      </c>
      <c r="I317" s="185"/>
      <c r="L317" s="181"/>
      <c r="M317" s="186"/>
      <c r="T317" s="187"/>
      <c r="AT317" s="182" t="s">
        <v>141</v>
      </c>
      <c r="AU317" s="182" t="s">
        <v>82</v>
      </c>
      <c r="AV317" s="15" t="s">
        <v>149</v>
      </c>
      <c r="AW317" s="15" t="s">
        <v>30</v>
      </c>
      <c r="AX317" s="15" t="s">
        <v>73</v>
      </c>
      <c r="AY317" s="182" t="s">
        <v>132</v>
      </c>
    </row>
    <row r="318" spans="2:65" s="12" customFormat="1" ht="11.25">
      <c r="B318" s="148"/>
      <c r="D318" s="149" t="s">
        <v>141</v>
      </c>
      <c r="E318" s="150" t="s">
        <v>1</v>
      </c>
      <c r="F318" s="151" t="s">
        <v>488</v>
      </c>
      <c r="H318" s="152">
        <v>38.64</v>
      </c>
      <c r="I318" s="153"/>
      <c r="L318" s="148"/>
      <c r="M318" s="154"/>
      <c r="T318" s="155"/>
      <c r="AT318" s="150" t="s">
        <v>141</v>
      </c>
      <c r="AU318" s="150" t="s">
        <v>82</v>
      </c>
      <c r="AV318" s="12" t="s">
        <v>82</v>
      </c>
      <c r="AW318" s="12" t="s">
        <v>30</v>
      </c>
      <c r="AX318" s="12" t="s">
        <v>80</v>
      </c>
      <c r="AY318" s="150" t="s">
        <v>132</v>
      </c>
    </row>
    <row r="319" spans="2:65" s="1" customFormat="1" ht="24.2" customHeight="1">
      <c r="B319" s="32"/>
      <c r="C319" s="134" t="s">
        <v>489</v>
      </c>
      <c r="D319" s="134" t="s">
        <v>135</v>
      </c>
      <c r="E319" s="135" t="s">
        <v>490</v>
      </c>
      <c r="F319" s="136" t="s">
        <v>491</v>
      </c>
      <c r="G319" s="137" t="s">
        <v>138</v>
      </c>
      <c r="H319" s="138">
        <v>38.64</v>
      </c>
      <c r="I319" s="139"/>
      <c r="J319" s="140">
        <f>ROUND(I319*H319,2)</f>
        <v>0</v>
      </c>
      <c r="K319" s="141"/>
      <c r="L319" s="32"/>
      <c r="M319" s="142" t="s">
        <v>1</v>
      </c>
      <c r="N319" s="143" t="s">
        <v>38</v>
      </c>
      <c r="P319" s="144">
        <f>O319*H319</f>
        <v>0</v>
      </c>
      <c r="Q319" s="144">
        <v>1.2E-4</v>
      </c>
      <c r="R319" s="144">
        <f>Q319*H319</f>
        <v>4.6367999999999999E-3</v>
      </c>
      <c r="S319" s="144">
        <v>0</v>
      </c>
      <c r="T319" s="145">
        <f>S319*H319</f>
        <v>0</v>
      </c>
      <c r="AR319" s="146" t="s">
        <v>216</v>
      </c>
      <c r="AT319" s="146" t="s">
        <v>135</v>
      </c>
      <c r="AU319" s="146" t="s">
        <v>82</v>
      </c>
      <c r="AY319" s="17" t="s">
        <v>132</v>
      </c>
      <c r="BE319" s="147">
        <f>IF(N319="základní",J319,0)</f>
        <v>0</v>
      </c>
      <c r="BF319" s="147">
        <f>IF(N319="snížená",J319,0)</f>
        <v>0</v>
      </c>
      <c r="BG319" s="147">
        <f>IF(N319="zákl. přenesená",J319,0)</f>
        <v>0</v>
      </c>
      <c r="BH319" s="147">
        <f>IF(N319="sníž. přenesená",J319,0)</f>
        <v>0</v>
      </c>
      <c r="BI319" s="147">
        <f>IF(N319="nulová",J319,0)</f>
        <v>0</v>
      </c>
      <c r="BJ319" s="17" t="s">
        <v>80</v>
      </c>
      <c r="BK319" s="147">
        <f>ROUND(I319*H319,2)</f>
        <v>0</v>
      </c>
      <c r="BL319" s="17" t="s">
        <v>216</v>
      </c>
      <c r="BM319" s="146" t="s">
        <v>492</v>
      </c>
    </row>
    <row r="320" spans="2:65" s="1" customFormat="1" ht="24.2" customHeight="1">
      <c r="B320" s="32"/>
      <c r="C320" s="134" t="s">
        <v>493</v>
      </c>
      <c r="D320" s="134" t="s">
        <v>135</v>
      </c>
      <c r="E320" s="135" t="s">
        <v>494</v>
      </c>
      <c r="F320" s="136" t="s">
        <v>495</v>
      </c>
      <c r="G320" s="137" t="s">
        <v>138</v>
      </c>
      <c r="H320" s="138">
        <v>38.64</v>
      </c>
      <c r="I320" s="139"/>
      <c r="J320" s="140">
        <f>ROUND(I320*H320,2)</f>
        <v>0</v>
      </c>
      <c r="K320" s="141"/>
      <c r="L320" s="32"/>
      <c r="M320" s="142" t="s">
        <v>1</v>
      </c>
      <c r="N320" s="143" t="s">
        <v>38</v>
      </c>
      <c r="P320" s="144">
        <f>O320*H320</f>
        <v>0</v>
      </c>
      <c r="Q320" s="144">
        <v>1.2E-4</v>
      </c>
      <c r="R320" s="144">
        <f>Q320*H320</f>
        <v>4.6367999999999999E-3</v>
      </c>
      <c r="S320" s="144">
        <v>0</v>
      </c>
      <c r="T320" s="145">
        <f>S320*H320</f>
        <v>0</v>
      </c>
      <c r="AR320" s="146" t="s">
        <v>216</v>
      </c>
      <c r="AT320" s="146" t="s">
        <v>135</v>
      </c>
      <c r="AU320" s="146" t="s">
        <v>82</v>
      </c>
      <c r="AY320" s="17" t="s">
        <v>132</v>
      </c>
      <c r="BE320" s="147">
        <f>IF(N320="základní",J320,0)</f>
        <v>0</v>
      </c>
      <c r="BF320" s="147">
        <f>IF(N320="snížená",J320,0)</f>
        <v>0</v>
      </c>
      <c r="BG320" s="147">
        <f>IF(N320="zákl. přenesená",J320,0)</f>
        <v>0</v>
      </c>
      <c r="BH320" s="147">
        <f>IF(N320="sníž. přenesená",J320,0)</f>
        <v>0</v>
      </c>
      <c r="BI320" s="147">
        <f>IF(N320="nulová",J320,0)</f>
        <v>0</v>
      </c>
      <c r="BJ320" s="17" t="s">
        <v>80</v>
      </c>
      <c r="BK320" s="147">
        <f>ROUND(I320*H320,2)</f>
        <v>0</v>
      </c>
      <c r="BL320" s="17" t="s">
        <v>216</v>
      </c>
      <c r="BM320" s="146" t="s">
        <v>496</v>
      </c>
    </row>
    <row r="321" spans="2:65" s="11" customFormat="1" ht="22.9" customHeight="1">
      <c r="B321" s="122"/>
      <c r="D321" s="123" t="s">
        <v>72</v>
      </c>
      <c r="E321" s="132" t="s">
        <v>497</v>
      </c>
      <c r="F321" s="132" t="s">
        <v>498</v>
      </c>
      <c r="I321" s="125"/>
      <c r="J321" s="133">
        <f>BK321</f>
        <v>0</v>
      </c>
      <c r="L321" s="122"/>
      <c r="M321" s="127"/>
      <c r="P321" s="128">
        <f>SUM(P322:P348)</f>
        <v>0</v>
      </c>
      <c r="R321" s="128">
        <f>SUM(R322:R348)</f>
        <v>4.6638900000000004E-2</v>
      </c>
      <c r="T321" s="129">
        <f>SUM(T322:T348)</f>
        <v>2.9385000000000001E-3</v>
      </c>
      <c r="AR321" s="123" t="s">
        <v>82</v>
      </c>
      <c r="AT321" s="130" t="s">
        <v>72</v>
      </c>
      <c r="AU321" s="130" t="s">
        <v>80</v>
      </c>
      <c r="AY321" s="123" t="s">
        <v>132</v>
      </c>
      <c r="BK321" s="131">
        <f>SUM(BK322:BK348)</f>
        <v>0</v>
      </c>
    </row>
    <row r="322" spans="2:65" s="1" customFormat="1" ht="16.5" customHeight="1">
      <c r="B322" s="32"/>
      <c r="C322" s="134" t="s">
        <v>499</v>
      </c>
      <c r="D322" s="134" t="s">
        <v>135</v>
      </c>
      <c r="E322" s="135" t="s">
        <v>500</v>
      </c>
      <c r="F322" s="136" t="s">
        <v>501</v>
      </c>
      <c r="G322" s="137" t="s">
        <v>138</v>
      </c>
      <c r="H322" s="138">
        <v>44.268000000000001</v>
      </c>
      <c r="I322" s="139"/>
      <c r="J322" s="140">
        <f>ROUND(I322*H322,2)</f>
        <v>0</v>
      </c>
      <c r="K322" s="141"/>
      <c r="L322" s="32"/>
      <c r="M322" s="142" t="s">
        <v>1</v>
      </c>
      <c r="N322" s="143" t="s">
        <v>38</v>
      </c>
      <c r="P322" s="144">
        <f>O322*H322</f>
        <v>0</v>
      </c>
      <c r="Q322" s="144">
        <v>1E-4</v>
      </c>
      <c r="R322" s="144">
        <f>Q322*H322</f>
        <v>4.4268000000000007E-3</v>
      </c>
      <c r="S322" s="144">
        <v>0</v>
      </c>
      <c r="T322" s="145">
        <f>S322*H322</f>
        <v>0</v>
      </c>
      <c r="AR322" s="146" t="s">
        <v>216</v>
      </c>
      <c r="AT322" s="146" t="s">
        <v>135</v>
      </c>
      <c r="AU322" s="146" t="s">
        <v>82</v>
      </c>
      <c r="AY322" s="17" t="s">
        <v>132</v>
      </c>
      <c r="BE322" s="147">
        <f>IF(N322="základní",J322,0)</f>
        <v>0</v>
      </c>
      <c r="BF322" s="147">
        <f>IF(N322="snížená",J322,0)</f>
        <v>0</v>
      </c>
      <c r="BG322" s="147">
        <f>IF(N322="zákl. přenesená",J322,0)</f>
        <v>0</v>
      </c>
      <c r="BH322" s="147">
        <f>IF(N322="sníž. přenesená",J322,0)</f>
        <v>0</v>
      </c>
      <c r="BI322" s="147">
        <f>IF(N322="nulová",J322,0)</f>
        <v>0</v>
      </c>
      <c r="BJ322" s="17" t="s">
        <v>80</v>
      </c>
      <c r="BK322" s="147">
        <f>ROUND(I322*H322,2)</f>
        <v>0</v>
      </c>
      <c r="BL322" s="17" t="s">
        <v>216</v>
      </c>
      <c r="BM322" s="146" t="s">
        <v>502</v>
      </c>
    </row>
    <row r="323" spans="2:65" s="14" customFormat="1" ht="11.25">
      <c r="B323" s="163"/>
      <c r="D323" s="149" t="s">
        <v>141</v>
      </c>
      <c r="E323" s="164" t="s">
        <v>1</v>
      </c>
      <c r="F323" s="165" t="s">
        <v>319</v>
      </c>
      <c r="H323" s="164" t="s">
        <v>1</v>
      </c>
      <c r="I323" s="166"/>
      <c r="L323" s="163"/>
      <c r="M323" s="167"/>
      <c r="T323" s="168"/>
      <c r="AT323" s="164" t="s">
        <v>141</v>
      </c>
      <c r="AU323" s="164" t="s">
        <v>82</v>
      </c>
      <c r="AV323" s="14" t="s">
        <v>80</v>
      </c>
      <c r="AW323" s="14" t="s">
        <v>30</v>
      </c>
      <c r="AX323" s="14" t="s">
        <v>73</v>
      </c>
      <c r="AY323" s="164" t="s">
        <v>132</v>
      </c>
    </row>
    <row r="324" spans="2:65" s="12" customFormat="1" ht="11.25">
      <c r="B324" s="148"/>
      <c r="D324" s="149" t="s">
        <v>141</v>
      </c>
      <c r="E324" s="150" t="s">
        <v>1</v>
      </c>
      <c r="F324" s="151" t="s">
        <v>503</v>
      </c>
      <c r="H324" s="152">
        <v>40.067999999999998</v>
      </c>
      <c r="I324" s="153"/>
      <c r="L324" s="148"/>
      <c r="M324" s="154"/>
      <c r="T324" s="155"/>
      <c r="AT324" s="150" t="s">
        <v>141</v>
      </c>
      <c r="AU324" s="150" t="s">
        <v>82</v>
      </c>
      <c r="AV324" s="12" t="s">
        <v>82</v>
      </c>
      <c r="AW324" s="12" t="s">
        <v>30</v>
      </c>
      <c r="AX324" s="12" t="s">
        <v>73</v>
      </c>
      <c r="AY324" s="150" t="s">
        <v>132</v>
      </c>
    </row>
    <row r="325" spans="2:65" s="12" customFormat="1" ht="11.25">
      <c r="B325" s="148"/>
      <c r="D325" s="149" t="s">
        <v>141</v>
      </c>
      <c r="E325" s="150" t="s">
        <v>1</v>
      </c>
      <c r="F325" s="151" t="s">
        <v>504</v>
      </c>
      <c r="H325" s="152">
        <v>4.2</v>
      </c>
      <c r="I325" s="153"/>
      <c r="L325" s="148"/>
      <c r="M325" s="154"/>
      <c r="T325" s="155"/>
      <c r="AT325" s="150" t="s">
        <v>141</v>
      </c>
      <c r="AU325" s="150" t="s">
        <v>82</v>
      </c>
      <c r="AV325" s="12" t="s">
        <v>82</v>
      </c>
      <c r="AW325" s="12" t="s">
        <v>30</v>
      </c>
      <c r="AX325" s="12" t="s">
        <v>73</v>
      </c>
      <c r="AY325" s="150" t="s">
        <v>132</v>
      </c>
    </row>
    <row r="326" spans="2:65" s="13" customFormat="1" ht="11.25">
      <c r="B326" s="156"/>
      <c r="D326" s="149" t="s">
        <v>141</v>
      </c>
      <c r="E326" s="157" t="s">
        <v>1</v>
      </c>
      <c r="F326" s="158" t="s">
        <v>148</v>
      </c>
      <c r="H326" s="159">
        <v>44.268000000000001</v>
      </c>
      <c r="I326" s="160"/>
      <c r="L326" s="156"/>
      <c r="M326" s="161"/>
      <c r="T326" s="162"/>
      <c r="AT326" s="157" t="s">
        <v>141</v>
      </c>
      <c r="AU326" s="157" t="s">
        <v>82</v>
      </c>
      <c r="AV326" s="13" t="s">
        <v>139</v>
      </c>
      <c r="AW326" s="13" t="s">
        <v>30</v>
      </c>
      <c r="AX326" s="13" t="s">
        <v>80</v>
      </c>
      <c r="AY326" s="157" t="s">
        <v>132</v>
      </c>
    </row>
    <row r="327" spans="2:65" s="1" customFormat="1" ht="24.2" customHeight="1">
      <c r="B327" s="32"/>
      <c r="C327" s="134" t="s">
        <v>505</v>
      </c>
      <c r="D327" s="134" t="s">
        <v>135</v>
      </c>
      <c r="E327" s="135" t="s">
        <v>506</v>
      </c>
      <c r="F327" s="136" t="s">
        <v>507</v>
      </c>
      <c r="G327" s="137" t="s">
        <v>138</v>
      </c>
      <c r="H327" s="138">
        <v>11.59</v>
      </c>
      <c r="I327" s="139"/>
      <c r="J327" s="140">
        <f>ROUND(I327*H327,2)</f>
        <v>0</v>
      </c>
      <c r="K327" s="141"/>
      <c r="L327" s="32"/>
      <c r="M327" s="142" t="s">
        <v>1</v>
      </c>
      <c r="N327" s="143" t="s">
        <v>38</v>
      </c>
      <c r="P327" s="144">
        <f>O327*H327</f>
        <v>0</v>
      </c>
      <c r="Q327" s="144">
        <v>0</v>
      </c>
      <c r="R327" s="144">
        <f>Q327*H327</f>
        <v>0</v>
      </c>
      <c r="S327" s="144">
        <v>1.4999999999999999E-4</v>
      </c>
      <c r="T327" s="145">
        <f>S327*H327</f>
        <v>1.7384999999999998E-3</v>
      </c>
      <c r="AR327" s="146" t="s">
        <v>216</v>
      </c>
      <c r="AT327" s="146" t="s">
        <v>135</v>
      </c>
      <c r="AU327" s="146" t="s">
        <v>82</v>
      </c>
      <c r="AY327" s="17" t="s">
        <v>132</v>
      </c>
      <c r="BE327" s="147">
        <f>IF(N327="základní",J327,0)</f>
        <v>0</v>
      </c>
      <c r="BF327" s="147">
        <f>IF(N327="snížená",J327,0)</f>
        <v>0</v>
      </c>
      <c r="BG327" s="147">
        <f>IF(N327="zákl. přenesená",J327,0)</f>
        <v>0</v>
      </c>
      <c r="BH327" s="147">
        <f>IF(N327="sníž. přenesená",J327,0)</f>
        <v>0</v>
      </c>
      <c r="BI327" s="147">
        <f>IF(N327="nulová",J327,0)</f>
        <v>0</v>
      </c>
      <c r="BJ327" s="17" t="s">
        <v>80</v>
      </c>
      <c r="BK327" s="147">
        <f>ROUND(I327*H327,2)</f>
        <v>0</v>
      </c>
      <c r="BL327" s="17" t="s">
        <v>216</v>
      </c>
      <c r="BM327" s="146" t="s">
        <v>508</v>
      </c>
    </row>
    <row r="328" spans="2:65" s="1" customFormat="1" ht="16.5" customHeight="1">
      <c r="B328" s="32"/>
      <c r="C328" s="134" t="s">
        <v>509</v>
      </c>
      <c r="D328" s="134" t="s">
        <v>135</v>
      </c>
      <c r="E328" s="135" t="s">
        <v>510</v>
      </c>
      <c r="F328" s="136" t="s">
        <v>511</v>
      </c>
      <c r="G328" s="137" t="s">
        <v>138</v>
      </c>
      <c r="H328" s="138">
        <v>40</v>
      </c>
      <c r="I328" s="139"/>
      <c r="J328" s="140">
        <f>ROUND(I328*H328,2)</f>
        <v>0</v>
      </c>
      <c r="K328" s="141"/>
      <c r="L328" s="32"/>
      <c r="M328" s="142" t="s">
        <v>1</v>
      </c>
      <c r="N328" s="143" t="s">
        <v>38</v>
      </c>
      <c r="P328" s="144">
        <f>O328*H328</f>
        <v>0</v>
      </c>
      <c r="Q328" s="144">
        <v>0</v>
      </c>
      <c r="R328" s="144">
        <f>Q328*H328</f>
        <v>0</v>
      </c>
      <c r="S328" s="144">
        <v>3.0000000000000001E-5</v>
      </c>
      <c r="T328" s="145">
        <f>S328*H328</f>
        <v>1.2000000000000001E-3</v>
      </c>
      <c r="AR328" s="146" t="s">
        <v>216</v>
      </c>
      <c r="AT328" s="146" t="s">
        <v>135</v>
      </c>
      <c r="AU328" s="146" t="s">
        <v>82</v>
      </c>
      <c r="AY328" s="17" t="s">
        <v>132</v>
      </c>
      <c r="BE328" s="147">
        <f>IF(N328="základní",J328,0)</f>
        <v>0</v>
      </c>
      <c r="BF328" s="147">
        <f>IF(N328="snížená",J328,0)</f>
        <v>0</v>
      </c>
      <c r="BG328" s="147">
        <f>IF(N328="zákl. přenesená",J328,0)</f>
        <v>0</v>
      </c>
      <c r="BH328" s="147">
        <f>IF(N328="sníž. přenesená",J328,0)</f>
        <v>0</v>
      </c>
      <c r="BI328" s="147">
        <f>IF(N328="nulová",J328,0)</f>
        <v>0</v>
      </c>
      <c r="BJ328" s="17" t="s">
        <v>80</v>
      </c>
      <c r="BK328" s="147">
        <f>ROUND(I328*H328,2)</f>
        <v>0</v>
      </c>
      <c r="BL328" s="17" t="s">
        <v>216</v>
      </c>
      <c r="BM328" s="146" t="s">
        <v>512</v>
      </c>
    </row>
    <row r="329" spans="2:65" s="12" customFormat="1" ht="11.25">
      <c r="B329" s="148"/>
      <c r="D329" s="149" t="s">
        <v>141</v>
      </c>
      <c r="E329" s="150" t="s">
        <v>1</v>
      </c>
      <c r="F329" s="151" t="s">
        <v>513</v>
      </c>
      <c r="H329" s="152">
        <v>40</v>
      </c>
      <c r="I329" s="153"/>
      <c r="L329" s="148"/>
      <c r="M329" s="154"/>
      <c r="T329" s="155"/>
      <c r="AT329" s="150" t="s">
        <v>141</v>
      </c>
      <c r="AU329" s="150" t="s">
        <v>82</v>
      </c>
      <c r="AV329" s="12" t="s">
        <v>82</v>
      </c>
      <c r="AW329" s="12" t="s">
        <v>30</v>
      </c>
      <c r="AX329" s="12" t="s">
        <v>80</v>
      </c>
      <c r="AY329" s="150" t="s">
        <v>132</v>
      </c>
    </row>
    <row r="330" spans="2:65" s="1" customFormat="1" ht="24.2" customHeight="1">
      <c r="B330" s="32"/>
      <c r="C330" s="134" t="s">
        <v>514</v>
      </c>
      <c r="D330" s="134" t="s">
        <v>135</v>
      </c>
      <c r="E330" s="135" t="s">
        <v>515</v>
      </c>
      <c r="F330" s="136" t="s">
        <v>516</v>
      </c>
      <c r="G330" s="137" t="s">
        <v>138</v>
      </c>
      <c r="H330" s="138">
        <v>42.56</v>
      </c>
      <c r="I330" s="139"/>
      <c r="J330" s="140">
        <f>ROUND(I330*H330,2)</f>
        <v>0</v>
      </c>
      <c r="K330" s="141"/>
      <c r="L330" s="32"/>
      <c r="M330" s="142" t="s">
        <v>1</v>
      </c>
      <c r="N330" s="143" t="s">
        <v>38</v>
      </c>
      <c r="P330" s="144">
        <f>O330*H330</f>
        <v>0</v>
      </c>
      <c r="Q330" s="144">
        <v>2.1000000000000001E-4</v>
      </c>
      <c r="R330" s="144">
        <f>Q330*H330</f>
        <v>8.9376000000000004E-3</v>
      </c>
      <c r="S330" s="144">
        <v>0</v>
      </c>
      <c r="T330" s="145">
        <f>S330*H330</f>
        <v>0</v>
      </c>
      <c r="AR330" s="146" t="s">
        <v>216</v>
      </c>
      <c r="AT330" s="146" t="s">
        <v>135</v>
      </c>
      <c r="AU330" s="146" t="s">
        <v>82</v>
      </c>
      <c r="AY330" s="17" t="s">
        <v>132</v>
      </c>
      <c r="BE330" s="147">
        <f>IF(N330="základní",J330,0)</f>
        <v>0</v>
      </c>
      <c r="BF330" s="147">
        <f>IF(N330="snížená",J330,0)</f>
        <v>0</v>
      </c>
      <c r="BG330" s="147">
        <f>IF(N330="zákl. přenesená",J330,0)</f>
        <v>0</v>
      </c>
      <c r="BH330" s="147">
        <f>IF(N330="sníž. přenesená",J330,0)</f>
        <v>0</v>
      </c>
      <c r="BI330" s="147">
        <f>IF(N330="nulová",J330,0)</f>
        <v>0</v>
      </c>
      <c r="BJ330" s="17" t="s">
        <v>80</v>
      </c>
      <c r="BK330" s="147">
        <f>ROUND(I330*H330,2)</f>
        <v>0</v>
      </c>
      <c r="BL330" s="17" t="s">
        <v>216</v>
      </c>
      <c r="BM330" s="146" t="s">
        <v>517</v>
      </c>
    </row>
    <row r="331" spans="2:65" s="14" customFormat="1" ht="11.25">
      <c r="B331" s="163"/>
      <c r="D331" s="149" t="s">
        <v>141</v>
      </c>
      <c r="E331" s="164" t="s">
        <v>1</v>
      </c>
      <c r="F331" s="165" t="s">
        <v>319</v>
      </c>
      <c r="H331" s="164" t="s">
        <v>1</v>
      </c>
      <c r="I331" s="166"/>
      <c r="L331" s="163"/>
      <c r="M331" s="167"/>
      <c r="T331" s="168"/>
      <c r="AT331" s="164" t="s">
        <v>141</v>
      </c>
      <c r="AU331" s="164" t="s">
        <v>82</v>
      </c>
      <c r="AV331" s="14" t="s">
        <v>80</v>
      </c>
      <c r="AW331" s="14" t="s">
        <v>30</v>
      </c>
      <c r="AX331" s="14" t="s">
        <v>73</v>
      </c>
      <c r="AY331" s="164" t="s">
        <v>132</v>
      </c>
    </row>
    <row r="332" spans="2:65" s="12" customFormat="1" ht="11.25">
      <c r="B332" s="148"/>
      <c r="D332" s="149" t="s">
        <v>141</v>
      </c>
      <c r="E332" s="150" t="s">
        <v>1</v>
      </c>
      <c r="F332" s="151" t="s">
        <v>518</v>
      </c>
      <c r="H332" s="152">
        <v>42.56</v>
      </c>
      <c r="I332" s="153"/>
      <c r="L332" s="148"/>
      <c r="M332" s="154"/>
      <c r="T332" s="155"/>
      <c r="AT332" s="150" t="s">
        <v>141</v>
      </c>
      <c r="AU332" s="150" t="s">
        <v>82</v>
      </c>
      <c r="AV332" s="12" t="s">
        <v>82</v>
      </c>
      <c r="AW332" s="12" t="s">
        <v>30</v>
      </c>
      <c r="AX332" s="12" t="s">
        <v>73</v>
      </c>
      <c r="AY332" s="150" t="s">
        <v>132</v>
      </c>
    </row>
    <row r="333" spans="2:65" s="13" customFormat="1" ht="11.25">
      <c r="B333" s="156"/>
      <c r="D333" s="149" t="s">
        <v>141</v>
      </c>
      <c r="E333" s="157" t="s">
        <v>1</v>
      </c>
      <c r="F333" s="158" t="s">
        <v>148</v>
      </c>
      <c r="H333" s="159">
        <v>42.56</v>
      </c>
      <c r="I333" s="160"/>
      <c r="L333" s="156"/>
      <c r="M333" s="161"/>
      <c r="T333" s="162"/>
      <c r="AT333" s="157" t="s">
        <v>141</v>
      </c>
      <c r="AU333" s="157" t="s">
        <v>82</v>
      </c>
      <c r="AV333" s="13" t="s">
        <v>139</v>
      </c>
      <c r="AW333" s="13" t="s">
        <v>30</v>
      </c>
      <c r="AX333" s="13" t="s">
        <v>80</v>
      </c>
      <c r="AY333" s="157" t="s">
        <v>132</v>
      </c>
    </row>
    <row r="334" spans="2:65" s="1" customFormat="1" ht="33" customHeight="1">
      <c r="B334" s="32"/>
      <c r="C334" s="134" t="s">
        <v>519</v>
      </c>
      <c r="D334" s="134" t="s">
        <v>135</v>
      </c>
      <c r="E334" s="135" t="s">
        <v>520</v>
      </c>
      <c r="F334" s="136" t="s">
        <v>521</v>
      </c>
      <c r="G334" s="137" t="s">
        <v>138</v>
      </c>
      <c r="H334" s="138">
        <v>39.549999999999997</v>
      </c>
      <c r="I334" s="139"/>
      <c r="J334" s="140">
        <f>ROUND(I334*H334,2)</f>
        <v>0</v>
      </c>
      <c r="K334" s="141"/>
      <c r="L334" s="32"/>
      <c r="M334" s="142" t="s">
        <v>1</v>
      </c>
      <c r="N334" s="143" t="s">
        <v>38</v>
      </c>
      <c r="P334" s="144">
        <f>O334*H334</f>
        <v>0</v>
      </c>
      <c r="Q334" s="144">
        <v>2.1000000000000001E-4</v>
      </c>
      <c r="R334" s="144">
        <f>Q334*H334</f>
        <v>8.3055000000000004E-3</v>
      </c>
      <c r="S334" s="144">
        <v>0</v>
      </c>
      <c r="T334" s="145">
        <f>S334*H334</f>
        <v>0</v>
      </c>
      <c r="AR334" s="146" t="s">
        <v>216</v>
      </c>
      <c r="AT334" s="146" t="s">
        <v>135</v>
      </c>
      <c r="AU334" s="146" t="s">
        <v>82</v>
      </c>
      <c r="AY334" s="17" t="s">
        <v>132</v>
      </c>
      <c r="BE334" s="147">
        <f>IF(N334="základní",J334,0)</f>
        <v>0</v>
      </c>
      <c r="BF334" s="147">
        <f>IF(N334="snížená",J334,0)</f>
        <v>0</v>
      </c>
      <c r="BG334" s="147">
        <f>IF(N334="zákl. přenesená",J334,0)</f>
        <v>0</v>
      </c>
      <c r="BH334" s="147">
        <f>IF(N334="sníž. přenesená",J334,0)</f>
        <v>0</v>
      </c>
      <c r="BI334" s="147">
        <f>IF(N334="nulová",J334,0)</f>
        <v>0</v>
      </c>
      <c r="BJ334" s="17" t="s">
        <v>80</v>
      </c>
      <c r="BK334" s="147">
        <f>ROUND(I334*H334,2)</f>
        <v>0</v>
      </c>
      <c r="BL334" s="17" t="s">
        <v>216</v>
      </c>
      <c r="BM334" s="146" t="s">
        <v>522</v>
      </c>
    </row>
    <row r="335" spans="2:65" s="14" customFormat="1" ht="11.25">
      <c r="B335" s="163"/>
      <c r="D335" s="149" t="s">
        <v>141</v>
      </c>
      <c r="E335" s="164" t="s">
        <v>1</v>
      </c>
      <c r="F335" s="165" t="s">
        <v>319</v>
      </c>
      <c r="H335" s="164" t="s">
        <v>1</v>
      </c>
      <c r="I335" s="166"/>
      <c r="L335" s="163"/>
      <c r="M335" s="167"/>
      <c r="T335" s="168"/>
      <c r="AT335" s="164" t="s">
        <v>141</v>
      </c>
      <c r="AU335" s="164" t="s">
        <v>82</v>
      </c>
      <c r="AV335" s="14" t="s">
        <v>80</v>
      </c>
      <c r="AW335" s="14" t="s">
        <v>30</v>
      </c>
      <c r="AX335" s="14" t="s">
        <v>73</v>
      </c>
      <c r="AY335" s="164" t="s">
        <v>132</v>
      </c>
    </row>
    <row r="336" spans="2:65" s="12" customFormat="1" ht="11.25">
      <c r="B336" s="148"/>
      <c r="D336" s="149" t="s">
        <v>141</v>
      </c>
      <c r="E336" s="150" t="s">
        <v>1</v>
      </c>
      <c r="F336" s="151" t="s">
        <v>523</v>
      </c>
      <c r="H336" s="152">
        <v>35.35</v>
      </c>
      <c r="I336" s="153"/>
      <c r="L336" s="148"/>
      <c r="M336" s="154"/>
      <c r="T336" s="155"/>
      <c r="AT336" s="150" t="s">
        <v>141</v>
      </c>
      <c r="AU336" s="150" t="s">
        <v>82</v>
      </c>
      <c r="AV336" s="12" t="s">
        <v>82</v>
      </c>
      <c r="AW336" s="12" t="s">
        <v>30</v>
      </c>
      <c r="AX336" s="12" t="s">
        <v>73</v>
      </c>
      <c r="AY336" s="150" t="s">
        <v>132</v>
      </c>
    </row>
    <row r="337" spans="2:65" s="12" customFormat="1" ht="11.25">
      <c r="B337" s="148"/>
      <c r="D337" s="149" t="s">
        <v>141</v>
      </c>
      <c r="E337" s="150" t="s">
        <v>1</v>
      </c>
      <c r="F337" s="151" t="s">
        <v>504</v>
      </c>
      <c r="H337" s="152">
        <v>4.2</v>
      </c>
      <c r="I337" s="153"/>
      <c r="L337" s="148"/>
      <c r="M337" s="154"/>
      <c r="T337" s="155"/>
      <c r="AT337" s="150" t="s">
        <v>141</v>
      </c>
      <c r="AU337" s="150" t="s">
        <v>82</v>
      </c>
      <c r="AV337" s="12" t="s">
        <v>82</v>
      </c>
      <c r="AW337" s="12" t="s">
        <v>30</v>
      </c>
      <c r="AX337" s="12" t="s">
        <v>73</v>
      </c>
      <c r="AY337" s="150" t="s">
        <v>132</v>
      </c>
    </row>
    <row r="338" spans="2:65" s="13" customFormat="1" ht="11.25">
      <c r="B338" s="156"/>
      <c r="D338" s="149" t="s">
        <v>141</v>
      </c>
      <c r="E338" s="157" t="s">
        <v>1</v>
      </c>
      <c r="F338" s="158" t="s">
        <v>148</v>
      </c>
      <c r="H338" s="159">
        <v>39.549999999999997</v>
      </c>
      <c r="I338" s="160"/>
      <c r="L338" s="156"/>
      <c r="M338" s="161"/>
      <c r="T338" s="162"/>
      <c r="AT338" s="157" t="s">
        <v>141</v>
      </c>
      <c r="AU338" s="157" t="s">
        <v>82</v>
      </c>
      <c r="AV338" s="13" t="s">
        <v>139</v>
      </c>
      <c r="AW338" s="13" t="s">
        <v>30</v>
      </c>
      <c r="AX338" s="13" t="s">
        <v>80</v>
      </c>
      <c r="AY338" s="157" t="s">
        <v>132</v>
      </c>
    </row>
    <row r="339" spans="2:65" s="1" customFormat="1" ht="33" customHeight="1">
      <c r="B339" s="32"/>
      <c r="C339" s="134" t="s">
        <v>524</v>
      </c>
      <c r="D339" s="134" t="s">
        <v>135</v>
      </c>
      <c r="E339" s="135" t="s">
        <v>525</v>
      </c>
      <c r="F339" s="136" t="s">
        <v>526</v>
      </c>
      <c r="G339" s="137" t="s">
        <v>138</v>
      </c>
      <c r="H339" s="138">
        <v>42.56</v>
      </c>
      <c r="I339" s="139"/>
      <c r="J339" s="140">
        <f>ROUND(I339*H339,2)</f>
        <v>0</v>
      </c>
      <c r="K339" s="141"/>
      <c r="L339" s="32"/>
      <c r="M339" s="142" t="s">
        <v>1</v>
      </c>
      <c r="N339" s="143" t="s">
        <v>38</v>
      </c>
      <c r="P339" s="144">
        <f>O339*H339</f>
        <v>0</v>
      </c>
      <c r="Q339" s="144">
        <v>2.9999999999999997E-4</v>
      </c>
      <c r="R339" s="144">
        <f>Q339*H339</f>
        <v>1.2768E-2</v>
      </c>
      <c r="S339" s="144">
        <v>0</v>
      </c>
      <c r="T339" s="145">
        <f>S339*H339</f>
        <v>0</v>
      </c>
      <c r="AR339" s="146" t="s">
        <v>216</v>
      </c>
      <c r="AT339" s="146" t="s">
        <v>135</v>
      </c>
      <c r="AU339" s="146" t="s">
        <v>82</v>
      </c>
      <c r="AY339" s="17" t="s">
        <v>132</v>
      </c>
      <c r="BE339" s="147">
        <f>IF(N339="základní",J339,0)</f>
        <v>0</v>
      </c>
      <c r="BF339" s="147">
        <f>IF(N339="snížená",J339,0)</f>
        <v>0</v>
      </c>
      <c r="BG339" s="147">
        <f>IF(N339="zákl. přenesená",J339,0)</f>
        <v>0</v>
      </c>
      <c r="BH339" s="147">
        <f>IF(N339="sníž. přenesená",J339,0)</f>
        <v>0</v>
      </c>
      <c r="BI339" s="147">
        <f>IF(N339="nulová",J339,0)</f>
        <v>0</v>
      </c>
      <c r="BJ339" s="17" t="s">
        <v>80</v>
      </c>
      <c r="BK339" s="147">
        <f>ROUND(I339*H339,2)</f>
        <v>0</v>
      </c>
      <c r="BL339" s="17" t="s">
        <v>216</v>
      </c>
      <c r="BM339" s="146" t="s">
        <v>527</v>
      </c>
    </row>
    <row r="340" spans="2:65" s="14" customFormat="1" ht="11.25">
      <c r="B340" s="163"/>
      <c r="D340" s="149" t="s">
        <v>141</v>
      </c>
      <c r="E340" s="164" t="s">
        <v>1</v>
      </c>
      <c r="F340" s="165" t="s">
        <v>319</v>
      </c>
      <c r="H340" s="164" t="s">
        <v>1</v>
      </c>
      <c r="I340" s="166"/>
      <c r="L340" s="163"/>
      <c r="M340" s="167"/>
      <c r="T340" s="168"/>
      <c r="AT340" s="164" t="s">
        <v>141</v>
      </c>
      <c r="AU340" s="164" t="s">
        <v>82</v>
      </c>
      <c r="AV340" s="14" t="s">
        <v>80</v>
      </c>
      <c r="AW340" s="14" t="s">
        <v>30</v>
      </c>
      <c r="AX340" s="14" t="s">
        <v>73</v>
      </c>
      <c r="AY340" s="164" t="s">
        <v>132</v>
      </c>
    </row>
    <row r="341" spans="2:65" s="12" customFormat="1" ht="11.25">
      <c r="B341" s="148"/>
      <c r="D341" s="149" t="s">
        <v>141</v>
      </c>
      <c r="E341" s="150" t="s">
        <v>1</v>
      </c>
      <c r="F341" s="151" t="s">
        <v>518</v>
      </c>
      <c r="H341" s="152">
        <v>42.56</v>
      </c>
      <c r="I341" s="153"/>
      <c r="L341" s="148"/>
      <c r="M341" s="154"/>
      <c r="T341" s="155"/>
      <c r="AT341" s="150" t="s">
        <v>141</v>
      </c>
      <c r="AU341" s="150" t="s">
        <v>82</v>
      </c>
      <c r="AV341" s="12" t="s">
        <v>82</v>
      </c>
      <c r="AW341" s="12" t="s">
        <v>30</v>
      </c>
      <c r="AX341" s="12" t="s">
        <v>80</v>
      </c>
      <c r="AY341" s="150" t="s">
        <v>132</v>
      </c>
    </row>
    <row r="342" spans="2:65" s="1" customFormat="1" ht="37.9" customHeight="1">
      <c r="B342" s="32"/>
      <c r="C342" s="134" t="s">
        <v>528</v>
      </c>
      <c r="D342" s="134" t="s">
        <v>135</v>
      </c>
      <c r="E342" s="135" t="s">
        <v>529</v>
      </c>
      <c r="F342" s="136" t="s">
        <v>530</v>
      </c>
      <c r="G342" s="137" t="s">
        <v>138</v>
      </c>
      <c r="H342" s="138">
        <v>39.549999999999997</v>
      </c>
      <c r="I342" s="139"/>
      <c r="J342" s="140">
        <f>ROUND(I342*H342,2)</f>
        <v>0</v>
      </c>
      <c r="K342" s="141"/>
      <c r="L342" s="32"/>
      <c r="M342" s="142" t="s">
        <v>1</v>
      </c>
      <c r="N342" s="143" t="s">
        <v>38</v>
      </c>
      <c r="P342" s="144">
        <f>O342*H342</f>
        <v>0</v>
      </c>
      <c r="Q342" s="144">
        <v>2.9999999999999997E-4</v>
      </c>
      <c r="R342" s="144">
        <f>Q342*H342</f>
        <v>1.1864999999999999E-2</v>
      </c>
      <c r="S342" s="144">
        <v>0</v>
      </c>
      <c r="T342" s="145">
        <f>S342*H342</f>
        <v>0</v>
      </c>
      <c r="AR342" s="146" t="s">
        <v>216</v>
      </c>
      <c r="AT342" s="146" t="s">
        <v>135</v>
      </c>
      <c r="AU342" s="146" t="s">
        <v>82</v>
      </c>
      <c r="AY342" s="17" t="s">
        <v>132</v>
      </c>
      <c r="BE342" s="147">
        <f>IF(N342="základní",J342,0)</f>
        <v>0</v>
      </c>
      <c r="BF342" s="147">
        <f>IF(N342="snížená",J342,0)</f>
        <v>0</v>
      </c>
      <c r="BG342" s="147">
        <f>IF(N342="zákl. přenesená",J342,0)</f>
        <v>0</v>
      </c>
      <c r="BH342" s="147">
        <f>IF(N342="sníž. přenesená",J342,0)</f>
        <v>0</v>
      </c>
      <c r="BI342" s="147">
        <f>IF(N342="nulová",J342,0)</f>
        <v>0</v>
      </c>
      <c r="BJ342" s="17" t="s">
        <v>80</v>
      </c>
      <c r="BK342" s="147">
        <f>ROUND(I342*H342,2)</f>
        <v>0</v>
      </c>
      <c r="BL342" s="17" t="s">
        <v>216</v>
      </c>
      <c r="BM342" s="146" t="s">
        <v>531</v>
      </c>
    </row>
    <row r="343" spans="2:65" s="14" customFormat="1" ht="11.25">
      <c r="B343" s="163"/>
      <c r="D343" s="149" t="s">
        <v>141</v>
      </c>
      <c r="E343" s="164" t="s">
        <v>1</v>
      </c>
      <c r="F343" s="165" t="s">
        <v>319</v>
      </c>
      <c r="H343" s="164" t="s">
        <v>1</v>
      </c>
      <c r="I343" s="166"/>
      <c r="L343" s="163"/>
      <c r="M343" s="167"/>
      <c r="T343" s="168"/>
      <c r="AT343" s="164" t="s">
        <v>141</v>
      </c>
      <c r="AU343" s="164" t="s">
        <v>82</v>
      </c>
      <c r="AV343" s="14" t="s">
        <v>80</v>
      </c>
      <c r="AW343" s="14" t="s">
        <v>30</v>
      </c>
      <c r="AX343" s="14" t="s">
        <v>73</v>
      </c>
      <c r="AY343" s="164" t="s">
        <v>132</v>
      </c>
    </row>
    <row r="344" spans="2:65" s="12" customFormat="1" ht="11.25">
      <c r="B344" s="148"/>
      <c r="D344" s="149" t="s">
        <v>141</v>
      </c>
      <c r="E344" s="150" t="s">
        <v>1</v>
      </c>
      <c r="F344" s="151" t="s">
        <v>523</v>
      </c>
      <c r="H344" s="152">
        <v>35.35</v>
      </c>
      <c r="I344" s="153"/>
      <c r="L344" s="148"/>
      <c r="M344" s="154"/>
      <c r="T344" s="155"/>
      <c r="AT344" s="150" t="s">
        <v>141</v>
      </c>
      <c r="AU344" s="150" t="s">
        <v>82</v>
      </c>
      <c r="AV344" s="12" t="s">
        <v>82</v>
      </c>
      <c r="AW344" s="12" t="s">
        <v>30</v>
      </c>
      <c r="AX344" s="12" t="s">
        <v>73</v>
      </c>
      <c r="AY344" s="150" t="s">
        <v>132</v>
      </c>
    </row>
    <row r="345" spans="2:65" s="12" customFormat="1" ht="11.25">
      <c r="B345" s="148"/>
      <c r="D345" s="149" t="s">
        <v>141</v>
      </c>
      <c r="E345" s="150" t="s">
        <v>1</v>
      </c>
      <c r="F345" s="151" t="s">
        <v>504</v>
      </c>
      <c r="H345" s="152">
        <v>4.2</v>
      </c>
      <c r="I345" s="153"/>
      <c r="L345" s="148"/>
      <c r="M345" s="154"/>
      <c r="T345" s="155"/>
      <c r="AT345" s="150" t="s">
        <v>141</v>
      </c>
      <c r="AU345" s="150" t="s">
        <v>82</v>
      </c>
      <c r="AV345" s="12" t="s">
        <v>82</v>
      </c>
      <c r="AW345" s="12" t="s">
        <v>30</v>
      </c>
      <c r="AX345" s="12" t="s">
        <v>73</v>
      </c>
      <c r="AY345" s="150" t="s">
        <v>132</v>
      </c>
    </row>
    <row r="346" spans="2:65" s="13" customFormat="1" ht="11.25">
      <c r="B346" s="156"/>
      <c r="D346" s="149" t="s">
        <v>141</v>
      </c>
      <c r="E346" s="157" t="s">
        <v>1</v>
      </c>
      <c r="F346" s="158" t="s">
        <v>148</v>
      </c>
      <c r="H346" s="159">
        <v>39.549999999999997</v>
      </c>
      <c r="I346" s="160"/>
      <c r="L346" s="156"/>
      <c r="M346" s="161"/>
      <c r="T346" s="162"/>
      <c r="AT346" s="157" t="s">
        <v>141</v>
      </c>
      <c r="AU346" s="157" t="s">
        <v>82</v>
      </c>
      <c r="AV346" s="13" t="s">
        <v>139</v>
      </c>
      <c r="AW346" s="13" t="s">
        <v>30</v>
      </c>
      <c r="AX346" s="13" t="s">
        <v>80</v>
      </c>
      <c r="AY346" s="157" t="s">
        <v>132</v>
      </c>
    </row>
    <row r="347" spans="2:65" s="1" customFormat="1" ht="37.9" customHeight="1">
      <c r="B347" s="32"/>
      <c r="C347" s="134" t="s">
        <v>532</v>
      </c>
      <c r="D347" s="134" t="s">
        <v>135</v>
      </c>
      <c r="E347" s="135" t="s">
        <v>533</v>
      </c>
      <c r="F347" s="136" t="s">
        <v>534</v>
      </c>
      <c r="G347" s="137" t="s">
        <v>138</v>
      </c>
      <c r="H347" s="138">
        <v>16.8</v>
      </c>
      <c r="I347" s="139"/>
      <c r="J347" s="140">
        <f>ROUND(I347*H347,2)</f>
        <v>0</v>
      </c>
      <c r="K347" s="141"/>
      <c r="L347" s="32"/>
      <c r="M347" s="142" t="s">
        <v>1</v>
      </c>
      <c r="N347" s="143" t="s">
        <v>38</v>
      </c>
      <c r="P347" s="144">
        <f>O347*H347</f>
        <v>0</v>
      </c>
      <c r="Q347" s="144">
        <v>2.0000000000000002E-5</v>
      </c>
      <c r="R347" s="144">
        <f>Q347*H347</f>
        <v>3.3600000000000004E-4</v>
      </c>
      <c r="S347" s="144">
        <v>0</v>
      </c>
      <c r="T347" s="145">
        <f>S347*H347</f>
        <v>0</v>
      </c>
      <c r="AR347" s="146" t="s">
        <v>216</v>
      </c>
      <c r="AT347" s="146" t="s">
        <v>135</v>
      </c>
      <c r="AU347" s="146" t="s">
        <v>82</v>
      </c>
      <c r="AY347" s="17" t="s">
        <v>132</v>
      </c>
      <c r="BE347" s="147">
        <f>IF(N347="základní",J347,0)</f>
        <v>0</v>
      </c>
      <c r="BF347" s="147">
        <f>IF(N347="snížená",J347,0)</f>
        <v>0</v>
      </c>
      <c r="BG347" s="147">
        <f>IF(N347="zákl. přenesená",J347,0)</f>
        <v>0</v>
      </c>
      <c r="BH347" s="147">
        <f>IF(N347="sníž. přenesená",J347,0)</f>
        <v>0</v>
      </c>
      <c r="BI347" s="147">
        <f>IF(N347="nulová",J347,0)</f>
        <v>0</v>
      </c>
      <c r="BJ347" s="17" t="s">
        <v>80</v>
      </c>
      <c r="BK347" s="147">
        <f>ROUND(I347*H347,2)</f>
        <v>0</v>
      </c>
      <c r="BL347" s="17" t="s">
        <v>216</v>
      </c>
      <c r="BM347" s="146" t="s">
        <v>535</v>
      </c>
    </row>
    <row r="348" spans="2:65" s="12" customFormat="1" ht="11.25">
      <c r="B348" s="148"/>
      <c r="D348" s="149" t="s">
        <v>141</v>
      </c>
      <c r="E348" s="150" t="s">
        <v>1</v>
      </c>
      <c r="F348" s="151" t="s">
        <v>536</v>
      </c>
      <c r="H348" s="152">
        <v>16.8</v>
      </c>
      <c r="I348" s="153"/>
      <c r="L348" s="148"/>
      <c r="M348" s="154"/>
      <c r="T348" s="155"/>
      <c r="AT348" s="150" t="s">
        <v>141</v>
      </c>
      <c r="AU348" s="150" t="s">
        <v>82</v>
      </c>
      <c r="AV348" s="12" t="s">
        <v>82</v>
      </c>
      <c r="AW348" s="12" t="s">
        <v>30</v>
      </c>
      <c r="AX348" s="12" t="s">
        <v>80</v>
      </c>
      <c r="AY348" s="150" t="s">
        <v>132</v>
      </c>
    </row>
    <row r="349" spans="2:65" s="11" customFormat="1" ht="22.9" customHeight="1">
      <c r="B349" s="122"/>
      <c r="D349" s="123" t="s">
        <v>72</v>
      </c>
      <c r="E349" s="132" t="s">
        <v>537</v>
      </c>
      <c r="F349" s="132" t="s">
        <v>538</v>
      </c>
      <c r="I349" s="125"/>
      <c r="J349" s="133">
        <f>BK349</f>
        <v>0</v>
      </c>
      <c r="L349" s="122"/>
      <c r="M349" s="127"/>
      <c r="P349" s="128">
        <f>SUM(P350:P354)</f>
        <v>0</v>
      </c>
      <c r="R349" s="128">
        <f>SUM(R350:R354)</f>
        <v>0</v>
      </c>
      <c r="T349" s="129">
        <f>SUM(T350:T354)</f>
        <v>0.2576</v>
      </c>
      <c r="AR349" s="123" t="s">
        <v>82</v>
      </c>
      <c r="AT349" s="130" t="s">
        <v>72</v>
      </c>
      <c r="AU349" s="130" t="s">
        <v>80</v>
      </c>
      <c r="AY349" s="123" t="s">
        <v>132</v>
      </c>
      <c r="BK349" s="131">
        <f>SUM(BK350:BK354)</f>
        <v>0</v>
      </c>
    </row>
    <row r="350" spans="2:65" s="1" customFormat="1" ht="24.2" customHeight="1">
      <c r="B350" s="32"/>
      <c r="C350" s="134" t="s">
        <v>539</v>
      </c>
      <c r="D350" s="134" t="s">
        <v>135</v>
      </c>
      <c r="E350" s="135" t="s">
        <v>540</v>
      </c>
      <c r="F350" s="136" t="s">
        <v>541</v>
      </c>
      <c r="G350" s="137" t="s">
        <v>138</v>
      </c>
      <c r="H350" s="138">
        <v>25.76</v>
      </c>
      <c r="I350" s="139"/>
      <c r="J350" s="140">
        <f>ROUND(I350*H350,2)</f>
        <v>0</v>
      </c>
      <c r="K350" s="141"/>
      <c r="L350" s="32"/>
      <c r="M350" s="142" t="s">
        <v>1</v>
      </c>
      <c r="N350" s="143" t="s">
        <v>38</v>
      </c>
      <c r="P350" s="144">
        <f>O350*H350</f>
        <v>0</v>
      </c>
      <c r="Q350" s="144">
        <v>0</v>
      </c>
      <c r="R350" s="144">
        <f>Q350*H350</f>
        <v>0</v>
      </c>
      <c r="S350" s="144">
        <v>0.01</v>
      </c>
      <c r="T350" s="145">
        <f>S350*H350</f>
        <v>0.2576</v>
      </c>
      <c r="AR350" s="146" t="s">
        <v>216</v>
      </c>
      <c r="AT350" s="146" t="s">
        <v>135</v>
      </c>
      <c r="AU350" s="146" t="s">
        <v>82</v>
      </c>
      <c r="AY350" s="17" t="s">
        <v>132</v>
      </c>
      <c r="BE350" s="147">
        <f>IF(N350="základní",J350,0)</f>
        <v>0</v>
      </c>
      <c r="BF350" s="147">
        <f>IF(N350="snížená",J350,0)</f>
        <v>0</v>
      </c>
      <c r="BG350" s="147">
        <f>IF(N350="zákl. přenesená",J350,0)</f>
        <v>0</v>
      </c>
      <c r="BH350" s="147">
        <f>IF(N350="sníž. přenesená",J350,0)</f>
        <v>0</v>
      </c>
      <c r="BI350" s="147">
        <f>IF(N350="nulová",J350,0)</f>
        <v>0</v>
      </c>
      <c r="BJ350" s="17" t="s">
        <v>80</v>
      </c>
      <c r="BK350" s="147">
        <f>ROUND(I350*H350,2)</f>
        <v>0</v>
      </c>
      <c r="BL350" s="17" t="s">
        <v>216</v>
      </c>
      <c r="BM350" s="146" t="s">
        <v>542</v>
      </c>
    </row>
    <row r="351" spans="2:65" s="14" customFormat="1" ht="22.5">
      <c r="B351" s="163"/>
      <c r="D351" s="149" t="s">
        <v>141</v>
      </c>
      <c r="E351" s="164" t="s">
        <v>1</v>
      </c>
      <c r="F351" s="165" t="s">
        <v>543</v>
      </c>
      <c r="H351" s="164" t="s">
        <v>1</v>
      </c>
      <c r="I351" s="166"/>
      <c r="L351" s="163"/>
      <c r="M351" s="167"/>
      <c r="T351" s="168"/>
      <c r="AT351" s="164" t="s">
        <v>141</v>
      </c>
      <c r="AU351" s="164" t="s">
        <v>82</v>
      </c>
      <c r="AV351" s="14" t="s">
        <v>80</v>
      </c>
      <c r="AW351" s="14" t="s">
        <v>30</v>
      </c>
      <c r="AX351" s="14" t="s">
        <v>73</v>
      </c>
      <c r="AY351" s="164" t="s">
        <v>132</v>
      </c>
    </row>
    <row r="352" spans="2:65" s="12" customFormat="1" ht="11.25">
      <c r="B352" s="148"/>
      <c r="D352" s="149" t="s">
        <v>141</v>
      </c>
      <c r="E352" s="150" t="s">
        <v>1</v>
      </c>
      <c r="F352" s="151" t="s">
        <v>480</v>
      </c>
      <c r="H352" s="152">
        <v>25.76</v>
      </c>
      <c r="I352" s="153"/>
      <c r="L352" s="148"/>
      <c r="M352" s="154"/>
      <c r="T352" s="155"/>
      <c r="AT352" s="150" t="s">
        <v>141</v>
      </c>
      <c r="AU352" s="150" t="s">
        <v>82</v>
      </c>
      <c r="AV352" s="12" t="s">
        <v>82</v>
      </c>
      <c r="AW352" s="12" t="s">
        <v>30</v>
      </c>
      <c r="AX352" s="12" t="s">
        <v>80</v>
      </c>
      <c r="AY352" s="150" t="s">
        <v>132</v>
      </c>
    </row>
    <row r="353" spans="2:65" s="1" customFormat="1" ht="24.2" customHeight="1">
      <c r="B353" s="32"/>
      <c r="C353" s="134" t="s">
        <v>544</v>
      </c>
      <c r="D353" s="134" t="s">
        <v>135</v>
      </c>
      <c r="E353" s="135" t="s">
        <v>545</v>
      </c>
      <c r="F353" s="136" t="s">
        <v>546</v>
      </c>
      <c r="G353" s="137" t="s">
        <v>138</v>
      </c>
      <c r="H353" s="138">
        <v>25.76</v>
      </c>
      <c r="I353" s="139"/>
      <c r="J353" s="140">
        <f>ROUND(I353*H353,2)</f>
        <v>0</v>
      </c>
      <c r="K353" s="141"/>
      <c r="L353" s="32"/>
      <c r="M353" s="142" t="s">
        <v>1</v>
      </c>
      <c r="N353" s="143" t="s">
        <v>38</v>
      </c>
      <c r="P353" s="144">
        <f>O353*H353</f>
        <v>0</v>
      </c>
      <c r="Q353" s="144">
        <v>0</v>
      </c>
      <c r="R353" s="144">
        <f>Q353*H353</f>
        <v>0</v>
      </c>
      <c r="S353" s="144">
        <v>0</v>
      </c>
      <c r="T353" s="145">
        <f>S353*H353</f>
        <v>0</v>
      </c>
      <c r="AR353" s="146" t="s">
        <v>216</v>
      </c>
      <c r="AT353" s="146" t="s">
        <v>135</v>
      </c>
      <c r="AU353" s="146" t="s">
        <v>82</v>
      </c>
      <c r="AY353" s="17" t="s">
        <v>132</v>
      </c>
      <c r="BE353" s="147">
        <f>IF(N353="základní",J353,0)</f>
        <v>0</v>
      </c>
      <c r="BF353" s="147">
        <f>IF(N353="snížená",J353,0)</f>
        <v>0</v>
      </c>
      <c r="BG353" s="147">
        <f>IF(N353="zákl. přenesená",J353,0)</f>
        <v>0</v>
      </c>
      <c r="BH353" s="147">
        <f>IF(N353="sníž. přenesená",J353,0)</f>
        <v>0</v>
      </c>
      <c r="BI353" s="147">
        <f>IF(N353="nulová",J353,0)</f>
        <v>0</v>
      </c>
      <c r="BJ353" s="17" t="s">
        <v>80</v>
      </c>
      <c r="BK353" s="147">
        <f>ROUND(I353*H353,2)</f>
        <v>0</v>
      </c>
      <c r="BL353" s="17" t="s">
        <v>216</v>
      </c>
      <c r="BM353" s="146" t="s">
        <v>547</v>
      </c>
    </row>
    <row r="354" spans="2:65" s="1" customFormat="1" ht="33" customHeight="1">
      <c r="B354" s="32"/>
      <c r="C354" s="134" t="s">
        <v>548</v>
      </c>
      <c r="D354" s="134" t="s">
        <v>135</v>
      </c>
      <c r="E354" s="135" t="s">
        <v>549</v>
      </c>
      <c r="F354" s="136" t="s">
        <v>550</v>
      </c>
      <c r="G354" s="137" t="s">
        <v>311</v>
      </c>
      <c r="H354" s="180"/>
      <c r="I354" s="139"/>
      <c r="J354" s="140">
        <f>ROUND(I354*H354,2)</f>
        <v>0</v>
      </c>
      <c r="K354" s="141"/>
      <c r="L354" s="32"/>
      <c r="M354" s="142" t="s">
        <v>1</v>
      </c>
      <c r="N354" s="143" t="s">
        <v>38</v>
      </c>
      <c r="P354" s="144">
        <f>O354*H354</f>
        <v>0</v>
      </c>
      <c r="Q354" s="144">
        <v>0</v>
      </c>
      <c r="R354" s="144">
        <f>Q354*H354</f>
        <v>0</v>
      </c>
      <c r="S354" s="144">
        <v>0</v>
      </c>
      <c r="T354" s="145">
        <f>S354*H354</f>
        <v>0</v>
      </c>
      <c r="AR354" s="146" t="s">
        <v>216</v>
      </c>
      <c r="AT354" s="146" t="s">
        <v>135</v>
      </c>
      <c r="AU354" s="146" t="s">
        <v>82</v>
      </c>
      <c r="AY354" s="17" t="s">
        <v>132</v>
      </c>
      <c r="BE354" s="147">
        <f>IF(N354="základní",J354,0)</f>
        <v>0</v>
      </c>
      <c r="BF354" s="147">
        <f>IF(N354="snížená",J354,0)</f>
        <v>0</v>
      </c>
      <c r="BG354" s="147">
        <f>IF(N354="zákl. přenesená",J354,0)</f>
        <v>0</v>
      </c>
      <c r="BH354" s="147">
        <f>IF(N354="sníž. přenesená",J354,0)</f>
        <v>0</v>
      </c>
      <c r="BI354" s="147">
        <f>IF(N354="nulová",J354,0)</f>
        <v>0</v>
      </c>
      <c r="BJ354" s="17" t="s">
        <v>80</v>
      </c>
      <c r="BK354" s="147">
        <f>ROUND(I354*H354,2)</f>
        <v>0</v>
      </c>
      <c r="BL354" s="17" t="s">
        <v>216</v>
      </c>
      <c r="BM354" s="146" t="s">
        <v>551</v>
      </c>
    </row>
    <row r="355" spans="2:65" s="11" customFormat="1" ht="25.9" customHeight="1">
      <c r="B355" s="122"/>
      <c r="D355" s="123" t="s">
        <v>72</v>
      </c>
      <c r="E355" s="124" t="s">
        <v>552</v>
      </c>
      <c r="F355" s="124" t="s">
        <v>553</v>
      </c>
      <c r="I355" s="125"/>
      <c r="J355" s="126">
        <f>BK355</f>
        <v>0</v>
      </c>
      <c r="L355" s="122"/>
      <c r="M355" s="127"/>
      <c r="P355" s="128">
        <f>P356+P358+P360</f>
        <v>0</v>
      </c>
      <c r="R355" s="128">
        <f>R356+R358+R360</f>
        <v>0</v>
      </c>
      <c r="T355" s="129">
        <f>T356+T358+T360</f>
        <v>0</v>
      </c>
      <c r="AR355" s="123" t="s">
        <v>160</v>
      </c>
      <c r="AT355" s="130" t="s">
        <v>72</v>
      </c>
      <c r="AU355" s="130" t="s">
        <v>73</v>
      </c>
      <c r="AY355" s="123" t="s">
        <v>132</v>
      </c>
      <c r="BK355" s="131">
        <f>BK356+BK358+BK360</f>
        <v>0</v>
      </c>
    </row>
    <row r="356" spans="2:65" s="11" customFormat="1" ht="22.9" customHeight="1">
      <c r="B356" s="122"/>
      <c r="D356" s="123" t="s">
        <v>72</v>
      </c>
      <c r="E356" s="132" t="s">
        <v>554</v>
      </c>
      <c r="F356" s="132" t="s">
        <v>555</v>
      </c>
      <c r="I356" s="125"/>
      <c r="J356" s="133">
        <f>BK356</f>
        <v>0</v>
      </c>
      <c r="L356" s="122"/>
      <c r="M356" s="127"/>
      <c r="P356" s="128">
        <f>P357</f>
        <v>0</v>
      </c>
      <c r="R356" s="128">
        <f>R357</f>
        <v>0</v>
      </c>
      <c r="T356" s="129">
        <f>T357</f>
        <v>0</v>
      </c>
      <c r="AR356" s="123" t="s">
        <v>160</v>
      </c>
      <c r="AT356" s="130" t="s">
        <v>72</v>
      </c>
      <c r="AU356" s="130" t="s">
        <v>80</v>
      </c>
      <c r="AY356" s="123" t="s">
        <v>132</v>
      </c>
      <c r="BK356" s="131">
        <f>BK357</f>
        <v>0</v>
      </c>
    </row>
    <row r="357" spans="2:65" s="1" customFormat="1" ht="24.2" customHeight="1">
      <c r="B357" s="32"/>
      <c r="C357" s="134" t="s">
        <v>556</v>
      </c>
      <c r="D357" s="134" t="s">
        <v>135</v>
      </c>
      <c r="E357" s="135" t="s">
        <v>557</v>
      </c>
      <c r="F357" s="136" t="s">
        <v>558</v>
      </c>
      <c r="G357" s="137" t="s">
        <v>559</v>
      </c>
      <c r="H357" s="138">
        <v>2</v>
      </c>
      <c r="I357" s="139"/>
      <c r="J357" s="140">
        <f>ROUND(I357*H357,2)</f>
        <v>0</v>
      </c>
      <c r="K357" s="141"/>
      <c r="L357" s="32"/>
      <c r="M357" s="142" t="s">
        <v>1</v>
      </c>
      <c r="N357" s="143" t="s">
        <v>38</v>
      </c>
      <c r="P357" s="144">
        <f>O357*H357</f>
        <v>0</v>
      </c>
      <c r="Q357" s="144">
        <v>0</v>
      </c>
      <c r="R357" s="144">
        <f>Q357*H357</f>
        <v>0</v>
      </c>
      <c r="S357" s="144">
        <v>0</v>
      </c>
      <c r="T357" s="145">
        <f>S357*H357</f>
        <v>0</v>
      </c>
      <c r="AR357" s="146" t="s">
        <v>560</v>
      </c>
      <c r="AT357" s="146" t="s">
        <v>135</v>
      </c>
      <c r="AU357" s="146" t="s">
        <v>82</v>
      </c>
      <c r="AY357" s="17" t="s">
        <v>132</v>
      </c>
      <c r="BE357" s="147">
        <f>IF(N357="základní",J357,0)</f>
        <v>0</v>
      </c>
      <c r="BF357" s="147">
        <f>IF(N357="snížená",J357,0)</f>
        <v>0</v>
      </c>
      <c r="BG357" s="147">
        <f>IF(N357="zákl. přenesená",J357,0)</f>
        <v>0</v>
      </c>
      <c r="BH357" s="147">
        <f>IF(N357="sníž. přenesená",J357,0)</f>
        <v>0</v>
      </c>
      <c r="BI357" s="147">
        <f>IF(N357="nulová",J357,0)</f>
        <v>0</v>
      </c>
      <c r="BJ357" s="17" t="s">
        <v>80</v>
      </c>
      <c r="BK357" s="147">
        <f>ROUND(I357*H357,2)</f>
        <v>0</v>
      </c>
      <c r="BL357" s="17" t="s">
        <v>560</v>
      </c>
      <c r="BM357" s="146" t="s">
        <v>561</v>
      </c>
    </row>
    <row r="358" spans="2:65" s="11" customFormat="1" ht="22.9" customHeight="1">
      <c r="B358" s="122"/>
      <c r="D358" s="123" t="s">
        <v>72</v>
      </c>
      <c r="E358" s="132" t="s">
        <v>562</v>
      </c>
      <c r="F358" s="132" t="s">
        <v>563</v>
      </c>
      <c r="I358" s="125"/>
      <c r="J358" s="133">
        <f>BK358</f>
        <v>0</v>
      </c>
      <c r="L358" s="122"/>
      <c r="M358" s="127"/>
      <c r="P358" s="128">
        <f>P359</f>
        <v>0</v>
      </c>
      <c r="R358" s="128">
        <f>R359</f>
        <v>0</v>
      </c>
      <c r="T358" s="129">
        <f>T359</f>
        <v>0</v>
      </c>
      <c r="AR358" s="123" t="s">
        <v>160</v>
      </c>
      <c r="AT358" s="130" t="s">
        <v>72</v>
      </c>
      <c r="AU358" s="130" t="s">
        <v>80</v>
      </c>
      <c r="AY358" s="123" t="s">
        <v>132</v>
      </c>
      <c r="BK358" s="131">
        <f>BK359</f>
        <v>0</v>
      </c>
    </row>
    <row r="359" spans="2:65" s="1" customFormat="1" ht="16.5" customHeight="1">
      <c r="B359" s="32"/>
      <c r="C359" s="134" t="s">
        <v>564</v>
      </c>
      <c r="D359" s="134" t="s">
        <v>135</v>
      </c>
      <c r="E359" s="135" t="s">
        <v>565</v>
      </c>
      <c r="F359" s="136" t="s">
        <v>563</v>
      </c>
      <c r="G359" s="137" t="s">
        <v>559</v>
      </c>
      <c r="H359" s="138">
        <v>1</v>
      </c>
      <c r="I359" s="139"/>
      <c r="J359" s="140">
        <f>ROUND(I359*H359,2)</f>
        <v>0</v>
      </c>
      <c r="K359" s="141"/>
      <c r="L359" s="32"/>
      <c r="M359" s="142" t="s">
        <v>1</v>
      </c>
      <c r="N359" s="143" t="s">
        <v>38</v>
      </c>
      <c r="P359" s="144">
        <f>O359*H359</f>
        <v>0</v>
      </c>
      <c r="Q359" s="144">
        <v>0</v>
      </c>
      <c r="R359" s="144">
        <f>Q359*H359</f>
        <v>0</v>
      </c>
      <c r="S359" s="144">
        <v>0</v>
      </c>
      <c r="T359" s="145">
        <f>S359*H359</f>
        <v>0</v>
      </c>
      <c r="AR359" s="146" t="s">
        <v>560</v>
      </c>
      <c r="AT359" s="146" t="s">
        <v>135</v>
      </c>
      <c r="AU359" s="146" t="s">
        <v>82</v>
      </c>
      <c r="AY359" s="17" t="s">
        <v>132</v>
      </c>
      <c r="BE359" s="147">
        <f>IF(N359="základní",J359,0)</f>
        <v>0</v>
      </c>
      <c r="BF359" s="147">
        <f>IF(N359="snížená",J359,0)</f>
        <v>0</v>
      </c>
      <c r="BG359" s="147">
        <f>IF(N359="zákl. přenesená",J359,0)</f>
        <v>0</v>
      </c>
      <c r="BH359" s="147">
        <f>IF(N359="sníž. přenesená",J359,0)</f>
        <v>0</v>
      </c>
      <c r="BI359" s="147">
        <f>IF(N359="nulová",J359,0)</f>
        <v>0</v>
      </c>
      <c r="BJ359" s="17" t="s">
        <v>80</v>
      </c>
      <c r="BK359" s="147">
        <f>ROUND(I359*H359,2)</f>
        <v>0</v>
      </c>
      <c r="BL359" s="17" t="s">
        <v>560</v>
      </c>
      <c r="BM359" s="146" t="s">
        <v>566</v>
      </c>
    </row>
    <row r="360" spans="2:65" s="11" customFormat="1" ht="22.9" customHeight="1">
      <c r="B360" s="122"/>
      <c r="D360" s="123" t="s">
        <v>72</v>
      </c>
      <c r="E360" s="132" t="s">
        <v>567</v>
      </c>
      <c r="F360" s="132" t="s">
        <v>568</v>
      </c>
      <c r="I360" s="125"/>
      <c r="J360" s="133">
        <f>BK360</f>
        <v>0</v>
      </c>
      <c r="L360" s="122"/>
      <c r="M360" s="127"/>
      <c r="P360" s="128">
        <f>P361</f>
        <v>0</v>
      </c>
      <c r="R360" s="128">
        <f>R361</f>
        <v>0</v>
      </c>
      <c r="T360" s="129">
        <f>T361</f>
        <v>0</v>
      </c>
      <c r="AR360" s="123" t="s">
        <v>160</v>
      </c>
      <c r="AT360" s="130" t="s">
        <v>72</v>
      </c>
      <c r="AU360" s="130" t="s">
        <v>80</v>
      </c>
      <c r="AY360" s="123" t="s">
        <v>132</v>
      </c>
      <c r="BK360" s="131">
        <f>BK361</f>
        <v>0</v>
      </c>
    </row>
    <row r="361" spans="2:65" s="1" customFormat="1" ht="16.5" customHeight="1">
      <c r="B361" s="32"/>
      <c r="C361" s="134" t="s">
        <v>569</v>
      </c>
      <c r="D361" s="134" t="s">
        <v>135</v>
      </c>
      <c r="E361" s="135" t="s">
        <v>570</v>
      </c>
      <c r="F361" s="136" t="s">
        <v>571</v>
      </c>
      <c r="G361" s="137" t="s">
        <v>559</v>
      </c>
      <c r="H361" s="138">
        <v>1</v>
      </c>
      <c r="I361" s="139"/>
      <c r="J361" s="140">
        <f>ROUND(I361*H361,2)</f>
        <v>0</v>
      </c>
      <c r="K361" s="141"/>
      <c r="L361" s="32"/>
      <c r="M361" s="188" t="s">
        <v>1</v>
      </c>
      <c r="N361" s="189" t="s">
        <v>38</v>
      </c>
      <c r="O361" s="190"/>
      <c r="P361" s="191">
        <f>O361*H361</f>
        <v>0</v>
      </c>
      <c r="Q361" s="191">
        <v>0</v>
      </c>
      <c r="R361" s="191">
        <f>Q361*H361</f>
        <v>0</v>
      </c>
      <c r="S361" s="191">
        <v>0</v>
      </c>
      <c r="T361" s="192">
        <f>S361*H361</f>
        <v>0</v>
      </c>
      <c r="AR361" s="146" t="s">
        <v>560</v>
      </c>
      <c r="AT361" s="146" t="s">
        <v>135</v>
      </c>
      <c r="AU361" s="146" t="s">
        <v>82</v>
      </c>
      <c r="AY361" s="17" t="s">
        <v>132</v>
      </c>
      <c r="BE361" s="147">
        <f>IF(N361="základní",J361,0)</f>
        <v>0</v>
      </c>
      <c r="BF361" s="147">
        <f>IF(N361="snížená",J361,0)</f>
        <v>0</v>
      </c>
      <c r="BG361" s="147">
        <f>IF(N361="zákl. přenesená",J361,0)</f>
        <v>0</v>
      </c>
      <c r="BH361" s="147">
        <f>IF(N361="sníž. přenesená",J361,0)</f>
        <v>0</v>
      </c>
      <c r="BI361" s="147">
        <f>IF(N361="nulová",J361,0)</f>
        <v>0</v>
      </c>
      <c r="BJ361" s="17" t="s">
        <v>80</v>
      </c>
      <c r="BK361" s="147">
        <f>ROUND(I361*H361,2)</f>
        <v>0</v>
      </c>
      <c r="BL361" s="17" t="s">
        <v>560</v>
      </c>
      <c r="BM361" s="146" t="s">
        <v>572</v>
      </c>
    </row>
    <row r="362" spans="2:65" s="1" customFormat="1" ht="6.95" customHeight="1">
      <c r="B362" s="44"/>
      <c r="C362" s="45"/>
      <c r="D362" s="45"/>
      <c r="E362" s="45"/>
      <c r="F362" s="45"/>
      <c r="G362" s="45"/>
      <c r="H362" s="45"/>
      <c r="I362" s="45"/>
      <c r="J362" s="45"/>
      <c r="K362" s="45"/>
      <c r="L362" s="32"/>
    </row>
  </sheetData>
  <sheetProtection algorithmName="SHA-512" hashValue="SQHTYuR4Ybvo5qfOIp6n9XpFssmQmy4STm444vNUxmLwQLPVTcvXM1WVZ8F75jntc+1zHQ/tE3nlHFEGH0theQ==" saltValue="GdvCPpb3rf+2Wz2HBo+EsC8Oiw5v3TfmNnQ5SZcFV2VMuFjd1xUv6kOxp8NumqAIvEKpB6iSS0zdZemRjQ7pPw==" spinCount="100000" sheet="1" objects="1" scenarios="1" formatColumns="0" formatRows="0" autoFilter="0"/>
  <autoFilter ref="C140:K361" xr:uid="{00000000-0009-0000-0000-000001000000}"/>
  <mergeCells count="12">
    <mergeCell ref="E133:H133"/>
    <mergeCell ref="L2:V2"/>
    <mergeCell ref="E85:H85"/>
    <mergeCell ref="E87:H87"/>
    <mergeCell ref="E89:H89"/>
    <mergeCell ref="E129:H129"/>
    <mergeCell ref="E131:H13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01 - 01</vt:lpstr>
      <vt:lpstr>'01 - 01'!Názvy_tisku</vt:lpstr>
      <vt:lpstr>'Rekapitulace stavby'!Názvy_tisku</vt:lpstr>
      <vt:lpstr>'01 - 01'!Oblast_tisku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DESKTOP-55R0SOF\Petr Bubeníček</dc:creator>
  <cp:lastModifiedBy>Martin Hlaváček</cp:lastModifiedBy>
  <dcterms:created xsi:type="dcterms:W3CDTF">2025-04-03T13:12:07Z</dcterms:created>
  <dcterms:modified xsi:type="dcterms:W3CDTF">2025-04-10T05:56:15Z</dcterms:modified>
</cp:coreProperties>
</file>