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kapitulace stavby" sheetId="1" r:id="rId1"/>
    <sheet name="90600469 - Výstavba vodov..." sheetId="2" r:id="rId2"/>
  </sheets>
  <definedNames>
    <definedName name="_xlnm.Print_Titles" localSheetId="1">'90600469 - Výstavba vodov...'!$124:$124</definedName>
    <definedName name="_xlnm.Print_Titles" localSheetId="0">'Rekapitulace stavby'!$85:$85</definedName>
    <definedName name="_xlnm.Print_Area" localSheetId="1">'90600469 - Výstavba vodov...'!$C$4:$Q$70,'90600469 - Výstavba vodov...'!$C$76:$Q$109,'90600469 - Výstavba vodov...'!$C$115:$Q$289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<sst xmlns="http://schemas.openxmlformats.org/spreadsheetml/2006/main" count="2322" uniqueCount="754">
  <si>
    <t>2012</t>
  </si>
  <si>
    <t>List obsahuje:</t>
  </si>
  <si>
    <t>2.0</t>
  </si>
  <si>
    <t>False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</si>
  <si>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</si>
  <si>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</si>
  <si>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</si>
  <si>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</si>
  <si>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</si>
  <si>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</si>
  <si>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</si>
  <si>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</si>
  <si>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</si>
  <si>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90600469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</si>
  <si>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</si>
  <si>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</si>
  <si>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Výstavba vodovodu Česká Třebová - ul.Ústecká</t>
  </si>
  <si>
    <t>0,1</t>
  </si>
  <si>
    <t>JKSO:</t>
  </si>
  <si>
    <t>CC-CZ:</t>
  </si>
  <si>
    <t>1</t>
  </si>
  <si>
    <t>Místo:</t>
  </si>
  <si>
    <t xml:space="preserve">Česká Třebová </t>
  </si>
  <si>
    <t>Datum:</t>
  </si>
  <si>
    <t>01.02.2016</t>
  </si>
  <si>
    <t>10</t>
  </si>
  <si>
    <t>100</t>
  </si>
  <si>
    <t>Objednavatel:</t>
  </si>
  <si>
    <t>IČ:</t>
  </si>
  <si>
    <t xml:space="preserve">Město Česká Třebová </t>
  </si>
  <si>
    <t>DIČ:</t>
  </si>
  <si>
    <t>Zhotovitel:</t>
  </si>
  <si>
    <t>Vyplň údaj</t>
  </si>
  <si>
    <t>Projektant:</t>
  </si>
  <si>
    <t>KIP s.r.o. Litomyšl</t>
  </si>
  <si>
    <t>True</t>
  </si>
  <si>
    <t>Zpracovatel:</t>
  </si>
  <si>
    <t>Jiří Coufal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</si>
  <si>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</si>
  <si>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</si>
  <si>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</si>
  <si>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</si>
  <si>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</si>
  <si>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</si>
  <si>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</si>
  <si>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</si>
  <si>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</si>
  <si>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</si>
  <si>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</si>
  <si>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</si>
  <si>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</si>
  <si>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</si>
  <si>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</si>
  <si>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</si>
  <si>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</si>
  <si>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</si>
  <si>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</si>
  <si>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</si>
  <si>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</si>
  <si>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</si>
  <si>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</si>
  <si>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</si>
  <si>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</si>
  <si>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</si>
  <si>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</si>
  <si>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</si>
  <si>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</si>
  <si>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</si>
  <si>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</si>
  <si>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</si>
  <si>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</si>
  <si>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</si>
  <si>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</si>
  <si>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</si>
  <si>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</si>
  <si>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</si>
  <si>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</si>
  <si>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</si>
  <si>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</si>
  <si>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</si>
  <si>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{BA0DDDDA-AD93-4D0C-8BE0-D49142979EB3}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</si>
  <si>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</si>
  <si>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</si>
  <si>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</si>
  <si>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</si>
  <si>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</si>
  <si>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</si>
  <si>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</si>
  <si>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</si>
  <si>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</si>
  <si>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</si>
  <si>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</si>
  <si>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</si>
  <si>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</si>
  <si>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</si>
  <si>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</si>
  <si>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</si>
  <si>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</si>
  <si>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</si>
  <si>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</si>
  <si>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</si>
  <si>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</si>
  <si>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</si>
  <si>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</si>
  <si>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</si>
  <si>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</si>
  <si>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</si>
  <si>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</si>
  <si>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</si>
  <si>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</si>
  <si>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</si>
  <si>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0 - Vedlejší rozpočtové náklady</t>
  </si>
  <si>
    <t xml:space="preserve">    O02 -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</si>
  <si>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</si>
  <si>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</si>
  <si>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</si>
  <si>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</si>
  <si>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</si>
  <si>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</si>
  <si>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</si>
  <si>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</si>
  <si>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</si>
  <si>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</si>
  <si>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</si>
  <si>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</si>
  <si>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</si>
  <si>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</si>
  <si>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</si>
  <si>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</si>
  <si>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</si>
  <si>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</si>
  <si>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</si>
  <si>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</si>
  <si>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</si>
  <si>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</si>
  <si>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</si>
  <si>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</si>
  <si>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</si>
  <si>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</si>
  <si>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113107162</t>
  </si>
  <si>
    <t>Odstranění podkladu pl přes 50 do 200 m2 z kameniva drceného tl 200 mm</t>
  </si>
  <si>
    <t>m2</t>
  </si>
  <si>
    <t>4</t>
  </si>
  <si>
    <t>-572689387</t>
  </si>
  <si>
    <t>3</t>
  </si>
  <si>
    <t>113107182</t>
  </si>
  <si>
    <t>Odstranění podkladu pl přes 50 do 200 m2 živičných tl 100 mm</t>
  </si>
  <si>
    <t>-986397688</t>
  </si>
  <si>
    <t>113107223</t>
  </si>
  <si>
    <t>Odstranění podkladu pl přes 200 m2 z kameniva drceného tl 300 mm</t>
  </si>
  <si>
    <t>-969848744</t>
  </si>
  <si>
    <t>113107243</t>
  </si>
  <si>
    <t>Odstranění podkladu pl přes 200 m2 živičných tl 150 mm</t>
  </si>
  <si>
    <t>1938108571</t>
  </si>
  <si>
    <t>5</t>
  </si>
  <si>
    <t>113154113</t>
  </si>
  <si>
    <t>Frézování živičného krytu tl 50 mm pruh š 0,5 m pl do 500 m2 bez překážek v trase</t>
  </si>
  <si>
    <t>205759040</t>
  </si>
  <si>
    <t>6</t>
  </si>
  <si>
    <t>113201112</t>
  </si>
  <si>
    <t>Vytrhání obrub silničních ležatých</t>
  </si>
  <si>
    <t>m</t>
  </si>
  <si>
    <t>-1752158273</t>
  </si>
  <si>
    <t>7</t>
  </si>
  <si>
    <t>115101201</t>
  </si>
  <si>
    <t>Čerpání vody na dopravní výšku do 10 m průměrný přítok do 500 l/min</t>
  </si>
  <si>
    <t>hod</t>
  </si>
  <si>
    <t>-474310030</t>
  </si>
  <si>
    <t>8</t>
  </si>
  <si>
    <t>115101301</t>
  </si>
  <si>
    <t>Pohotovost čerpací soupravy pro dopravní výšku do 10 m přítok do 500 l/min</t>
  </si>
  <si>
    <t>den</t>
  </si>
  <si>
    <t>-263840831</t>
  </si>
  <si>
    <t>9</t>
  </si>
  <si>
    <t>121101101</t>
  </si>
  <si>
    <t>Sejmutí ornice s přemístěním na vzdálenost do 50 m</t>
  </si>
  <si>
    <t>m3</t>
  </si>
  <si>
    <t>1701511728</t>
  </si>
  <si>
    <t>130001101</t>
  </si>
  <si>
    <t>Příplatek za ztížení vykopávky v blízkosti podzemního vedení</t>
  </si>
  <si>
    <t>433973333</t>
  </si>
  <si>
    <t>11</t>
  </si>
  <si>
    <t>132201202</t>
  </si>
  <si>
    <t>Hloubení rýh š do 2000 mm v hornině tř. 3 objemu do 1000 m3</t>
  </si>
  <si>
    <t>1131105869</t>
  </si>
  <si>
    <t>12</t>
  </si>
  <si>
    <t>132201209</t>
  </si>
  <si>
    <t>Příplatek za lepivost k hloubení rýh š do 2000 mm v hornině tř. 3</t>
  </si>
  <si>
    <t>307436012</t>
  </si>
  <si>
    <t>13</t>
  </si>
  <si>
    <t>132301202</t>
  </si>
  <si>
    <t>Hloubení rýh š do 2000 mm v hornině tř. 4 objemu do 1000 m3</t>
  </si>
  <si>
    <t>971542616</t>
  </si>
  <si>
    <t>14</t>
  </si>
  <si>
    <t>132301209</t>
  </si>
  <si>
    <t>Příplatek za lepivost k hloubení rýh š do 2000 mm v hornině tř. 4</t>
  </si>
  <si>
    <t>369378949</t>
  </si>
  <si>
    <t>141721117</t>
  </si>
  <si>
    <t>Řízený zemní protlak hloubky do 6 m vnějšího průměru do 315 mm v hornině tř 1 až 4</t>
  </si>
  <si>
    <t>-1482500026</t>
  </si>
  <si>
    <t>16</t>
  </si>
  <si>
    <t>151101101</t>
  </si>
  <si>
    <t>Zřízení příložného pažení a rozepření stěn rýh hl do 2 m</t>
  </si>
  <si>
    <t>-2120106330</t>
  </si>
  <si>
    <t>17</t>
  </si>
  <si>
    <t>151101111</t>
  </si>
  <si>
    <t>Odstranění příložného pažení a rozepření stěn rýh hl do 2 m</t>
  </si>
  <si>
    <t>663025272</t>
  </si>
  <si>
    <t>18</t>
  </si>
  <si>
    <t>161101101</t>
  </si>
  <si>
    <t>Svislé přemístění výkopku z horniny tř. 1 až 4 hl výkopu do 2,5 m</t>
  </si>
  <si>
    <t>1330847864</t>
  </si>
  <si>
    <t>19</t>
  </si>
  <si>
    <t>162701105</t>
  </si>
  <si>
    <t>Vodorovné přemístění do 10000 m výkopku/sypaniny z horniny tř. 1 až 4</t>
  </si>
  <si>
    <t>1835080915</t>
  </si>
  <si>
    <t>20</t>
  </si>
  <si>
    <t>171201201</t>
  </si>
  <si>
    <t>Uložení sypaniny na skládky</t>
  </si>
  <si>
    <t>-583222252</t>
  </si>
  <si>
    <t>171201211</t>
  </si>
  <si>
    <t>Poplatek za uložení odpadu ze sypaniny na skládce (skládkovné)</t>
  </si>
  <si>
    <t>t</t>
  </si>
  <si>
    <t>-1293908134</t>
  </si>
  <si>
    <t>22</t>
  </si>
  <si>
    <t>174101101</t>
  </si>
  <si>
    <t>Zásyp jam, šachet rýh nebo kolem objektů sypaninou se zhutněním</t>
  </si>
  <si>
    <t>-1657844359</t>
  </si>
  <si>
    <t>23</t>
  </si>
  <si>
    <t>M</t>
  </si>
  <si>
    <t>583441970</t>
  </si>
  <si>
    <t>štěrkodrť frakce 0-63 MM</t>
  </si>
  <si>
    <t>-1328043986</t>
  </si>
  <si>
    <t>24</t>
  </si>
  <si>
    <t>175111101</t>
  </si>
  <si>
    <t>Obsypání potrubí ručně sypaninou bez prohození, uloženou do 3 m</t>
  </si>
  <si>
    <t>886553024</t>
  </si>
  <si>
    <t>25</t>
  </si>
  <si>
    <t>583373020</t>
  </si>
  <si>
    <t>štěrkopísek frakce 0-16 MM</t>
  </si>
  <si>
    <t>1356338897</t>
  </si>
  <si>
    <t>26</t>
  </si>
  <si>
    <t>181411131</t>
  </si>
  <si>
    <t>Založení parkového trávníku výsevem plochy do 1000 m2 v rovině a ve svahu do 1:5</t>
  </si>
  <si>
    <t>-2109440931</t>
  </si>
  <si>
    <t>27</t>
  </si>
  <si>
    <t>005724100</t>
  </si>
  <si>
    <t>osivo směs travní parková</t>
  </si>
  <si>
    <t>kg</t>
  </si>
  <si>
    <t>-305184383</t>
  </si>
  <si>
    <t>28</t>
  </si>
  <si>
    <t>182301123</t>
  </si>
  <si>
    <t>Rozprostření ornice pl do 500 m2 ve svahu přes 1:5 tl vrstvy do 200 mm</t>
  </si>
  <si>
    <t>1972218829</t>
  </si>
  <si>
    <t>29</t>
  </si>
  <si>
    <t>37750R110</t>
  </si>
  <si>
    <t>Výplň šachet betonem tř. C 12/15</t>
  </si>
  <si>
    <t>-536083697</t>
  </si>
  <si>
    <t>30</t>
  </si>
  <si>
    <t>451572111</t>
  </si>
  <si>
    <t>Lože pod potrubí otevřený výkop z kameniva drobného těženého</t>
  </si>
  <si>
    <t>-1665620085</t>
  </si>
  <si>
    <t>31</t>
  </si>
  <si>
    <t>564851111</t>
  </si>
  <si>
    <t>Podklad ze štěrkodrtě ŠD tl 150 mm</t>
  </si>
  <si>
    <t>1666540084</t>
  </si>
  <si>
    <t>32</t>
  </si>
  <si>
    <t>564861111</t>
  </si>
  <si>
    <t>Podklad ze štěrkodrtě ŠD tl 200 mm</t>
  </si>
  <si>
    <t>679716191</t>
  </si>
  <si>
    <t>33</t>
  </si>
  <si>
    <t>565175114</t>
  </si>
  <si>
    <t>Asfaltový beton vrstva podkladní ACP 16 (obalované kamenivo OKS) tl 130 mm š do 3 m</t>
  </si>
  <si>
    <t>1691701738</t>
  </si>
  <si>
    <t>34</t>
  </si>
  <si>
    <t>573111112</t>
  </si>
  <si>
    <t>Postřik živičný infiltrační s posypem z asfaltu množství 1 kg/m2</t>
  </si>
  <si>
    <t>-489328674</t>
  </si>
  <si>
    <t>35</t>
  </si>
  <si>
    <t>573211111</t>
  </si>
  <si>
    <t>Postřik živičný spojovací z asfaltu v množství do 0,70 kg/m2</t>
  </si>
  <si>
    <t>1527688133</t>
  </si>
  <si>
    <t>36</t>
  </si>
  <si>
    <t>577143111</t>
  </si>
  <si>
    <t>Asfaltový beton vrstva obrusná ACO 8 (ABJ) tl 50 mm š do 3 m z nemodifikovaného asfaltu</t>
  </si>
  <si>
    <t>-373817268</t>
  </si>
  <si>
    <t>37</t>
  </si>
  <si>
    <t>577144111</t>
  </si>
  <si>
    <t>Asfaltový beton vrstva obrusná ACO 11 (ABS) tř. I tl 50 mm š do 3 m z nemodifikovaného asfaltu</t>
  </si>
  <si>
    <t>1379651362</t>
  </si>
  <si>
    <t>38</t>
  </si>
  <si>
    <t>577166111</t>
  </si>
  <si>
    <t>Asfaltový beton vrstva ložní ACL 22 (ABVH) tl 70 mm š do 3 m z nemodifikovaného asfaltu</t>
  </si>
  <si>
    <t>-2007660091</t>
  </si>
  <si>
    <t>39</t>
  </si>
  <si>
    <t>852241121</t>
  </si>
  <si>
    <t>Montáž potrubí z trub litinových tlakových přírubových normálních délek otevřený výkop DN 80</t>
  </si>
  <si>
    <t>kus</t>
  </si>
  <si>
    <t>-1010039107</t>
  </si>
  <si>
    <t>40</t>
  </si>
  <si>
    <t>552532350</t>
  </si>
  <si>
    <t>trouba přírubová litinová FF DN 80 mm délka 200 mm</t>
  </si>
  <si>
    <t>-1086634611</t>
  </si>
  <si>
    <t>41</t>
  </si>
  <si>
    <t>852261121</t>
  </si>
  <si>
    <t>Montáž potrubí z trub litinových tlakových přírubových normálních délek otevřený výkop DN 100</t>
  </si>
  <si>
    <t>1119832008</t>
  </si>
  <si>
    <t>42</t>
  </si>
  <si>
    <t>552532510</t>
  </si>
  <si>
    <t>trouba přírubová litinová FF DN 100 mm délka 200 mm</t>
  </si>
  <si>
    <t>-315184414</t>
  </si>
  <si>
    <t>43</t>
  </si>
  <si>
    <t>857242121</t>
  </si>
  <si>
    <t>Montáž litinových tvarovek jednoosých přírubových otevřený výkop DN 80</t>
  </si>
  <si>
    <t>1043222836</t>
  </si>
  <si>
    <t>44</t>
  </si>
  <si>
    <t>552512625</t>
  </si>
  <si>
    <t>otočná příruba DN 80</t>
  </si>
  <si>
    <t>761828483</t>
  </si>
  <si>
    <t>45</t>
  </si>
  <si>
    <t>857244121</t>
  </si>
  <si>
    <t>Montáž litinových tvarovek odbočných přírubových otevřený výkop DN 80</t>
  </si>
  <si>
    <t>1520674900</t>
  </si>
  <si>
    <t>46</t>
  </si>
  <si>
    <t>552540470</t>
  </si>
  <si>
    <t>koleno přírubové z tvárné litiny s patkou N-kus DN 80 mm</t>
  </si>
  <si>
    <t>1629858034</t>
  </si>
  <si>
    <t>47</t>
  </si>
  <si>
    <t>857262121</t>
  </si>
  <si>
    <t>Montáž litinových tvarovek jednoosých přírubových otevřený výkop DN 100</t>
  </si>
  <si>
    <t>-669372668</t>
  </si>
  <si>
    <t>48</t>
  </si>
  <si>
    <t>760210011816</t>
  </si>
  <si>
    <t>PŘÍRUBA - TAH - LITINA DN 100/118</t>
  </si>
  <si>
    <t>588293764</t>
  </si>
  <si>
    <t>49</t>
  </si>
  <si>
    <t>760410010816</t>
  </si>
  <si>
    <t>PŘÍRUBA - č.7604 DN 100/108</t>
  </si>
  <si>
    <t>286607034</t>
  </si>
  <si>
    <t>50</t>
  </si>
  <si>
    <t>552512635</t>
  </si>
  <si>
    <t>otočná příruba DN 100</t>
  </si>
  <si>
    <t>120967025</t>
  </si>
  <si>
    <t>51</t>
  </si>
  <si>
    <t>857312121</t>
  </si>
  <si>
    <t>Montáž litinových tvarovek jednoosých přírubových otevřený výkop DN 150</t>
  </si>
  <si>
    <t>1029903634</t>
  </si>
  <si>
    <t>52</t>
  </si>
  <si>
    <t>552536630</t>
  </si>
  <si>
    <t>příruba zaslepovací z tvárné litiny X DN 150 mm</t>
  </si>
  <si>
    <t>-2033988429</t>
  </si>
  <si>
    <t>53</t>
  </si>
  <si>
    <t>552512655</t>
  </si>
  <si>
    <t>otočná příruba DN 150</t>
  </si>
  <si>
    <t>1579827289</t>
  </si>
  <si>
    <t>54</t>
  </si>
  <si>
    <t>857352121</t>
  </si>
  <si>
    <t>Montáž litinových tvarovek jednoosých přírubových otevřený výkop DN 200</t>
  </si>
  <si>
    <t>1649134342</t>
  </si>
  <si>
    <t>55</t>
  </si>
  <si>
    <t>760220022210</t>
  </si>
  <si>
    <t>PŘÍRUBA - TAH - LITINA DN 200/222</t>
  </si>
  <si>
    <t>-1241913119</t>
  </si>
  <si>
    <t>56</t>
  </si>
  <si>
    <t>552512665</t>
  </si>
  <si>
    <t>otočná příruba DN 200</t>
  </si>
  <si>
    <t>724225194</t>
  </si>
  <si>
    <t>57</t>
  </si>
  <si>
    <t>871161141</t>
  </si>
  <si>
    <t>Montáž potrubí z PE100 SDR 11 otevřený výkop svařovaných na tupo D 32 x 3,0 mm</t>
  </si>
  <si>
    <t>-572558844</t>
  </si>
  <si>
    <t>58</t>
  </si>
  <si>
    <t>286136520</t>
  </si>
  <si>
    <t>potrubí vodovodní PE LD (rPE) D 32 x 2,9 mm</t>
  </si>
  <si>
    <t>-115410744</t>
  </si>
  <si>
    <t>59</t>
  </si>
  <si>
    <t>871211141</t>
  </si>
  <si>
    <t>Montáž potrubí z PE100 SDR 11 otevřený výkop svařovaných na tupo D 63 x 5,8 mm</t>
  </si>
  <si>
    <t>-971334369</t>
  </si>
  <si>
    <t>60</t>
  </si>
  <si>
    <t>286136550</t>
  </si>
  <si>
    <t>potrubí vodovodní PE LD (rPE) D 63 x 5,8 mm</t>
  </si>
  <si>
    <t>-1072682500</t>
  </si>
  <si>
    <t>61</t>
  </si>
  <si>
    <t>871251151</t>
  </si>
  <si>
    <t>Montáž potrubí z PE100 SDR 17 otevřený výkop svařovaných na tupo D 110 x 6,6 mm</t>
  </si>
  <si>
    <t>1630482299</t>
  </si>
  <si>
    <t>62</t>
  </si>
  <si>
    <t>286131300</t>
  </si>
  <si>
    <t>potrubí vodovodní PE100 PN10 SDR17 6 m, 12 m, 100 m, 110 x 6,6 mm</t>
  </si>
  <si>
    <t>-497118613</t>
  </si>
  <si>
    <t>63</t>
  </si>
  <si>
    <t>871321151</t>
  </si>
  <si>
    <t>Montáž potrubí z PE100 SDR 17 otevřený výkop svařovaných na tupo D 160 x 9,5 mm</t>
  </si>
  <si>
    <t>-1373625597</t>
  </si>
  <si>
    <t>64</t>
  </si>
  <si>
    <t>286131320</t>
  </si>
  <si>
    <t>potrubí vodovodní PE100 PN10 SDR17 6 m, 12 m, 160 x 9,5 mm</t>
  </si>
  <si>
    <t>-1682870061</t>
  </si>
  <si>
    <t>65</t>
  </si>
  <si>
    <t>286151935</t>
  </si>
  <si>
    <t>T-kus redukovaný, SDR17, PE100, d 160/110</t>
  </si>
  <si>
    <t>888558379</t>
  </si>
  <si>
    <t>66</t>
  </si>
  <si>
    <t>286151925</t>
  </si>
  <si>
    <t>T-kus redukovaný, SDR174, PE100, d 160/90</t>
  </si>
  <si>
    <t>-1603472524</t>
  </si>
  <si>
    <t>67</t>
  </si>
  <si>
    <t>286151755</t>
  </si>
  <si>
    <t>T-kus, SDR17, PE100, d 63</t>
  </si>
  <si>
    <t>-707518681</t>
  </si>
  <si>
    <t>68</t>
  </si>
  <si>
    <t>286151945</t>
  </si>
  <si>
    <t>T-kus redukovaný, SDR17, PE100, d 200/160</t>
  </si>
  <si>
    <t>738912484</t>
  </si>
  <si>
    <t>69</t>
  </si>
  <si>
    <t>286153735</t>
  </si>
  <si>
    <t>redukce SDR17, PE100, d 160/110</t>
  </si>
  <si>
    <t>-263779047</t>
  </si>
  <si>
    <t>70</t>
  </si>
  <si>
    <t>286153755</t>
  </si>
  <si>
    <t>redukce SDR17, PE100, d 200/160</t>
  </si>
  <si>
    <t>-162966340</t>
  </si>
  <si>
    <t>71</t>
  </si>
  <si>
    <t>286148713</t>
  </si>
  <si>
    <t>oblouk 90°, SDR 17, PE 100 PN 16, d 160</t>
  </si>
  <si>
    <t>-103187758</t>
  </si>
  <si>
    <t>72</t>
  </si>
  <si>
    <t>286148715</t>
  </si>
  <si>
    <t>oblouk 22°, SDR 17, PE 100 PN 16, d 160</t>
  </si>
  <si>
    <t>75340753</t>
  </si>
  <si>
    <t>73</t>
  </si>
  <si>
    <t>286148725</t>
  </si>
  <si>
    <t>oblouk 11°, SDR 17, PE 100 PN 16, d 160</t>
  </si>
  <si>
    <t>992951843</t>
  </si>
  <si>
    <t>74</t>
  </si>
  <si>
    <t>286148115</t>
  </si>
  <si>
    <t>koleno 90°, SDR 17, PE 100, PN 16, d 32</t>
  </si>
  <si>
    <t>450051343</t>
  </si>
  <si>
    <t>75</t>
  </si>
  <si>
    <t>286148135</t>
  </si>
  <si>
    <t>koleno 90°, SDR 17, PE 100, PN 16, d 63</t>
  </si>
  <si>
    <t>-1425387509</t>
  </si>
  <si>
    <t>76</t>
  </si>
  <si>
    <t>286148195</t>
  </si>
  <si>
    <t>koleno 90°, SDR 17, PE 100, PN 16, d 160</t>
  </si>
  <si>
    <t>-606650081</t>
  </si>
  <si>
    <t>77</t>
  </si>
  <si>
    <t>286148165</t>
  </si>
  <si>
    <t>koleno 90°, SDR 17, PE 100, PN 16, d 110</t>
  </si>
  <si>
    <t>-1270444100</t>
  </si>
  <si>
    <t>78</t>
  </si>
  <si>
    <t>630106306316</t>
  </si>
  <si>
    <t>TVAROVKA ISO SPOJKA PRO DODATEČNOU MONTÁŽ DN 63-63</t>
  </si>
  <si>
    <t>-1645643491</t>
  </si>
  <si>
    <t>79</t>
  </si>
  <si>
    <t>630103203216</t>
  </si>
  <si>
    <t>TVAROVKA ISO SPOJKA PRO DODATEČNOU MONTÁŽ DN 32-32</t>
  </si>
  <si>
    <t>661481939</t>
  </si>
  <si>
    <t>80</t>
  </si>
  <si>
    <t>286535980</t>
  </si>
  <si>
    <t>nákružek tlakový lemový IPE D 90 mm</t>
  </si>
  <si>
    <t>1772783462</t>
  </si>
  <si>
    <t>81</t>
  </si>
  <si>
    <t>286535990</t>
  </si>
  <si>
    <t>nákružek tlakový lemový IPE D 110 mm</t>
  </si>
  <si>
    <t>1766522499</t>
  </si>
  <si>
    <t>82</t>
  </si>
  <si>
    <t>286536000</t>
  </si>
  <si>
    <t>nákružek tlakový lemový IPE D 160 mm</t>
  </si>
  <si>
    <t>1153316658</t>
  </si>
  <si>
    <t>83</t>
  </si>
  <si>
    <t>286536010</t>
  </si>
  <si>
    <t>nákružek tlakový lemový IPE D 225 mm</t>
  </si>
  <si>
    <t>-1115369448</t>
  </si>
  <si>
    <t>84</t>
  </si>
  <si>
    <t>891181111</t>
  </si>
  <si>
    <t>Montáž vodovodních šoupátek otevřený výkop DN 40</t>
  </si>
  <si>
    <t>-539200590</t>
  </si>
  <si>
    <t>85</t>
  </si>
  <si>
    <t>260000103216</t>
  </si>
  <si>
    <t>ŠOUPÁTKO DOMOVNÍ PŘÍPOJKY DN 32</t>
  </si>
  <si>
    <t>735629396</t>
  </si>
  <si>
    <t>86</t>
  </si>
  <si>
    <t>960110016003</t>
  </si>
  <si>
    <t>SOUPRAVA ZEMNÍ TELESKOPICKÁ DOM. ŠOUPÁTKA-1,0-1,6</t>
  </si>
  <si>
    <t>545790890</t>
  </si>
  <si>
    <t>87</t>
  </si>
  <si>
    <t>891211111</t>
  </si>
  <si>
    <t>Montáž vodovodních šoupátek otevřený výkop DN 50</t>
  </si>
  <si>
    <t>309186384</t>
  </si>
  <si>
    <t>88</t>
  </si>
  <si>
    <t>280000206316</t>
  </si>
  <si>
    <t>ŠOUPÁTKO ISO DOMOVNÍ PŘÍPOJKY DN 63-2"</t>
  </si>
  <si>
    <t>504872004</t>
  </si>
  <si>
    <t>89</t>
  </si>
  <si>
    <t>1850181620</t>
  </si>
  <si>
    <t>90</t>
  </si>
  <si>
    <t>891241111</t>
  </si>
  <si>
    <t>Montáž vodovodních šoupátek otevřený výkop DN 80</t>
  </si>
  <si>
    <t>1151082317</t>
  </si>
  <si>
    <t>91</t>
  </si>
  <si>
    <t>400A08000016</t>
  </si>
  <si>
    <t>ŠOUPĚ ''A'' PŘÍRUBOVÉ KRÁTKÉ DN 80</t>
  </si>
  <si>
    <t>1151042138</t>
  </si>
  <si>
    <t>92</t>
  </si>
  <si>
    <t>950205010003</t>
  </si>
  <si>
    <t>SOUPRAVA ZEMNÍ TELESKOPICKÁ E2-1,3 -1,8</t>
  </si>
  <si>
    <t>-1954432001</t>
  </si>
  <si>
    <t>93</t>
  </si>
  <si>
    <t>891247111</t>
  </si>
  <si>
    <t>Montáž hydrantů podzemních DN 80</t>
  </si>
  <si>
    <t>-745510797</t>
  </si>
  <si>
    <t>94</t>
  </si>
  <si>
    <t>D49008012516</t>
  </si>
  <si>
    <t>HYDRANT PODZEMNÍ PLNOPRŮTOKOVÝ DN 80/1,25m</t>
  </si>
  <si>
    <t>481676612</t>
  </si>
  <si>
    <t>95</t>
  </si>
  <si>
    <t>891247211</t>
  </si>
  <si>
    <t>Montáž hydrantů nadzemních DN 80</t>
  </si>
  <si>
    <t>585516535</t>
  </si>
  <si>
    <t>96</t>
  </si>
  <si>
    <t>514010015016</t>
  </si>
  <si>
    <t>HYDRANT TUHÝ NIRO DN 2B 100/1,5m</t>
  </si>
  <si>
    <t>2023847452</t>
  </si>
  <si>
    <t>97</t>
  </si>
  <si>
    <t>89124R911</t>
  </si>
  <si>
    <t>Demontáž pokopů šoupátkových ( hydrantových ), včetně zemní soupravy</t>
  </si>
  <si>
    <t>144911121</t>
  </si>
  <si>
    <t>98</t>
  </si>
  <si>
    <t>89124R921</t>
  </si>
  <si>
    <t>Demontáž hydrantů nadzemních</t>
  </si>
  <si>
    <t>-1924574524</t>
  </si>
  <si>
    <t>99</t>
  </si>
  <si>
    <t>891261111</t>
  </si>
  <si>
    <t>Montáž vodovodních šoupátek otevřený výkop DN 100</t>
  </si>
  <si>
    <t>515616204</t>
  </si>
  <si>
    <t>400A10000016</t>
  </si>
  <si>
    <t>ŠOUPĚ ''A'' PŘÍRUBOVÉ KRÁTKÉ DN 100</t>
  </si>
  <si>
    <t>1635121253</t>
  </si>
  <si>
    <t>101</t>
  </si>
  <si>
    <t>-359998722</t>
  </si>
  <si>
    <t>102</t>
  </si>
  <si>
    <t>891311111</t>
  </si>
  <si>
    <t>Montáž vodovodních šoupátek otevřený výkop DN 150</t>
  </si>
  <si>
    <t>1199935831</t>
  </si>
  <si>
    <t>103</t>
  </si>
  <si>
    <t>400A15000016</t>
  </si>
  <si>
    <t>ŠOUPĚ ''A'' PŘÍRUBOVÉ KRÁTKÉ DN 150</t>
  </si>
  <si>
    <t>1060400460</t>
  </si>
  <si>
    <t>104</t>
  </si>
  <si>
    <t>950212515003</t>
  </si>
  <si>
    <t>-1372313803</t>
  </si>
  <si>
    <t>105</t>
  </si>
  <si>
    <t>891319111</t>
  </si>
  <si>
    <t>Montáž navrtávacích pasů na potrubí z jakýchkoli trub DN 150</t>
  </si>
  <si>
    <t>2023977076</t>
  </si>
  <si>
    <t>106</t>
  </si>
  <si>
    <t>422735610</t>
  </si>
  <si>
    <t>navrtávací pasy HAKU se závitovým výstupem z tvárné litiny, pro vodovodní PE a PVC potrubí 160-1”</t>
  </si>
  <si>
    <t>-1240466236</t>
  </si>
  <si>
    <t>107</t>
  </si>
  <si>
    <t>422735620</t>
  </si>
  <si>
    <t>navrtávací pasy HAKU se závitovým výstupem z tvárné litiny, pro vodovodní PE a PVC potrubí 160-2”</t>
  </si>
  <si>
    <t>-1547864581</t>
  </si>
  <si>
    <t>108</t>
  </si>
  <si>
    <t>892233121</t>
  </si>
  <si>
    <t>Proplach a desinfekce vodovodního potrubí DN od 40 do 70</t>
  </si>
  <si>
    <t>-363871358</t>
  </si>
  <si>
    <t>109</t>
  </si>
  <si>
    <t>892241111</t>
  </si>
  <si>
    <t>Tlaková zkouška vodou potrubí do 80</t>
  </si>
  <si>
    <t>1457595286</t>
  </si>
  <si>
    <t>110</t>
  </si>
  <si>
    <t>892271111</t>
  </si>
  <si>
    <t>Tlaková zkouška vodou potrubí DN 100 nebo 125</t>
  </si>
  <si>
    <t>-1696443750</t>
  </si>
  <si>
    <t>111</t>
  </si>
  <si>
    <t>892273121</t>
  </si>
  <si>
    <t>Proplach a desinfekce vodovodního potrubí DN od 80 do 125</t>
  </si>
  <si>
    <t>-595661697</t>
  </si>
  <si>
    <t>112</t>
  </si>
  <si>
    <t>892351111</t>
  </si>
  <si>
    <t>Tlaková zkouška vodou potrubí DN 150 nebo 200</t>
  </si>
  <si>
    <t>913818649</t>
  </si>
  <si>
    <t>113</t>
  </si>
  <si>
    <t>892353121</t>
  </si>
  <si>
    <t>Proplach a desinfekce vodovodního potrubí DN 150 nebo 200</t>
  </si>
  <si>
    <t>931936713</t>
  </si>
  <si>
    <t>114</t>
  </si>
  <si>
    <t>89712.R00</t>
  </si>
  <si>
    <t>Vpusť kanalizační kompletní z betonových dílců</t>
  </si>
  <si>
    <t>-1509794990</t>
  </si>
  <si>
    <t>115</t>
  </si>
  <si>
    <t>899104211</t>
  </si>
  <si>
    <t>Demontáž poklopů litinových nebo ocelových včetně rámů hmotnosti přes 150 kg</t>
  </si>
  <si>
    <t>348934138</t>
  </si>
  <si>
    <t>116</t>
  </si>
  <si>
    <t>899401112</t>
  </si>
  <si>
    <t>Osazení poklopů litinových šoupátkových</t>
  </si>
  <si>
    <t>-731316981</t>
  </si>
  <si>
    <t>117</t>
  </si>
  <si>
    <t>165000000001</t>
  </si>
  <si>
    <t>POKLOP ULIČNÍ TĚŽKÝ DN VODA</t>
  </si>
  <si>
    <t>514444430</t>
  </si>
  <si>
    <t>118</t>
  </si>
  <si>
    <t>175000000001</t>
  </si>
  <si>
    <t>POKLOP ULIČNÍ ŠOUP. DN VODA</t>
  </si>
  <si>
    <t>1863079938</t>
  </si>
  <si>
    <t>119</t>
  </si>
  <si>
    <t>899401113</t>
  </si>
  <si>
    <t>Osazení poklopů litinových hydrantových</t>
  </si>
  <si>
    <t>2103168297</t>
  </si>
  <si>
    <t>120</t>
  </si>
  <si>
    <t>195000000000</t>
  </si>
  <si>
    <t>POKLOP K PODZEMNÍ HYDRANT HAWLE DN LITINA</t>
  </si>
  <si>
    <t>794383677</t>
  </si>
  <si>
    <t>121</t>
  </si>
  <si>
    <t>899721112</t>
  </si>
  <si>
    <t>Signalizační vodič DN nad 150 mm na potrubí PVC</t>
  </si>
  <si>
    <t>351311677</t>
  </si>
  <si>
    <t>122</t>
  </si>
  <si>
    <t>899911121</t>
  </si>
  <si>
    <t>Kluzná objímka výšky 41 mm vnějšího průměru potrubí do 183 mm</t>
  </si>
  <si>
    <t>-261787370</t>
  </si>
  <si>
    <t>123</t>
  </si>
  <si>
    <t>899913143</t>
  </si>
  <si>
    <t>Uzavírací manžeta chráničky potrubí DN 100 x 250</t>
  </si>
  <si>
    <t>1935178476</t>
  </si>
  <si>
    <t>124</t>
  </si>
  <si>
    <t>899914113</t>
  </si>
  <si>
    <t>Montáž ocelové chráničky D 273 x 10 mm</t>
  </si>
  <si>
    <t>-1551854291</t>
  </si>
  <si>
    <t>125</t>
  </si>
  <si>
    <t>140111100</t>
  </si>
  <si>
    <t>trubka ocelová bezešvá hladká jakost 11 353, 273 x 7,0 mm</t>
  </si>
  <si>
    <t>2054683523</t>
  </si>
  <si>
    <t>126</t>
  </si>
  <si>
    <t>R.271</t>
  </si>
  <si>
    <t>Propojení se stávajícími řady a další práce a materiál ve výkaze výměr neuvedený avšak nezbytně nutný k řádnému zkompletování díla</t>
  </si>
  <si>
    <t>soubor</t>
  </si>
  <si>
    <t>-902491566</t>
  </si>
  <si>
    <t>127</t>
  </si>
  <si>
    <t>R.272</t>
  </si>
  <si>
    <t>Napojení a propojení se stávajícími přípojkami</t>
  </si>
  <si>
    <t>-1273927373</t>
  </si>
  <si>
    <t>128</t>
  </si>
  <si>
    <t>R.273</t>
  </si>
  <si>
    <t>Napojení uličních vpustí na stávající kanalizaci</t>
  </si>
  <si>
    <t>1470651699</t>
  </si>
  <si>
    <t>129</t>
  </si>
  <si>
    <t>916131213</t>
  </si>
  <si>
    <t>Osazení silničního obrubníku betonového stojatého s boční opěrou do lože z betonu prostého</t>
  </si>
  <si>
    <t>-132838777</t>
  </si>
  <si>
    <t>130</t>
  </si>
  <si>
    <t>592174650</t>
  </si>
  <si>
    <t>obrubník betonový silniční 100x15x25 cm</t>
  </si>
  <si>
    <t>577158486</t>
  </si>
  <si>
    <t>131</t>
  </si>
  <si>
    <t>919124125</t>
  </si>
  <si>
    <t>Zalití spáry modifikovanou asfaltovou zálivkou</t>
  </si>
  <si>
    <t>1545802258</t>
  </si>
  <si>
    <t>132</t>
  </si>
  <si>
    <t>919735112</t>
  </si>
  <si>
    <t>Řezání stávajícího živičného krytu hl do 100 mm</t>
  </si>
  <si>
    <t>-2023544752</t>
  </si>
  <si>
    <t>133</t>
  </si>
  <si>
    <t>96687</t>
  </si>
  <si>
    <t>Vybourání uličních vpustí kompletních</t>
  </si>
  <si>
    <t>1759212677</t>
  </si>
  <si>
    <t>134</t>
  </si>
  <si>
    <t>96688</t>
  </si>
  <si>
    <t>Vybourání vstupních šachet armatůrní šachty</t>
  </si>
  <si>
    <t>2136856154</t>
  </si>
  <si>
    <t>135</t>
  </si>
  <si>
    <t>997221551</t>
  </si>
  <si>
    <t>Vodorovná doprava suti ze sypkých materiálů do 1 km</t>
  </si>
  <si>
    <t>1402120840</t>
  </si>
  <si>
    <t>136</t>
  </si>
  <si>
    <t>997221559</t>
  </si>
  <si>
    <t>Příplatek ZKD 1 km u vodorovné dopravy suti ze sypkých materiálů</t>
  </si>
  <si>
    <t>1755817753</t>
  </si>
  <si>
    <t>137</t>
  </si>
  <si>
    <t>997221611</t>
  </si>
  <si>
    <t>Nakládání suti na dopravní prostředky pro vodorovnou dopravu</t>
  </si>
  <si>
    <t>-282910408</t>
  </si>
  <si>
    <t>138</t>
  </si>
  <si>
    <t>997221815</t>
  </si>
  <si>
    <t>Poplatek za uložení odpadu na skládce (skládkovné)</t>
  </si>
  <si>
    <t>911090347</t>
  </si>
  <si>
    <t>139</t>
  </si>
  <si>
    <t>998276101</t>
  </si>
  <si>
    <t>Přesun hmot pro trubní vedení z trub z plastických hmot otevřený výkop</t>
  </si>
  <si>
    <t>-1198960506</t>
  </si>
  <si>
    <t>140</t>
  </si>
  <si>
    <t>031103R00</t>
  </si>
  <si>
    <t>Vybudování, provoz, údržba a odstranění zařízení staveniště</t>
  </si>
  <si>
    <t>komplet</t>
  </si>
  <si>
    <t>1078914933</t>
  </si>
  <si>
    <t>141</t>
  </si>
  <si>
    <t>071103R00</t>
  </si>
  <si>
    <t>Provozní a územní vlivy</t>
  </si>
  <si>
    <t>-1078501121</t>
  </si>
  <si>
    <t>142</t>
  </si>
  <si>
    <t>011114R00</t>
  </si>
  <si>
    <t>Inženýrské sítě, vytýčení stavby, staveniště</t>
  </si>
  <si>
    <t>-1795580601</t>
  </si>
  <si>
    <t>143</t>
  </si>
  <si>
    <t>012103R00</t>
  </si>
  <si>
    <t>Geodetické zaměření</t>
  </si>
  <si>
    <t>-1161617045</t>
  </si>
  <si>
    <t>144</t>
  </si>
  <si>
    <t>013254R00</t>
  </si>
  <si>
    <t>Vypracování projektové dokumentace skutečného provedení stavby – tištěná verze – 2ks</t>
  </si>
  <si>
    <t>-1833223813</t>
  </si>
  <si>
    <t>145</t>
  </si>
  <si>
    <t>013254R01</t>
  </si>
  <si>
    <t>Vypracování projektové dokumentace skutečného provedení stavby - elektronická verze - 1 ks</t>
  </si>
  <si>
    <t>2086384140</t>
  </si>
  <si>
    <t>146</t>
  </si>
  <si>
    <t>034403R00</t>
  </si>
  <si>
    <t>Dočasná dopravní zařízení, projednání DIO, pořízení DZ, montáž a demontáž svislého DZ dle DIO</t>
  </si>
  <si>
    <t>-214591690</t>
  </si>
  <si>
    <t>147</t>
  </si>
  <si>
    <t>034404R00</t>
  </si>
  <si>
    <t>Poplatek za zvláštní užívání komunikace a provádění stavebních prací -
 výkop</t>
  </si>
  <si>
    <t>-1455819997</t>
  </si>
  <si>
    <t>148</t>
  </si>
  <si>
    <t>034404R10</t>
  </si>
  <si>
    <t>Poplatek za dočasný zábor komunikace</t>
  </si>
  <si>
    <t>-2014516047</t>
  </si>
  <si>
    <t>149</t>
  </si>
  <si>
    <t>043103R00</t>
  </si>
  <si>
    <t>Zkoušky, atesty a revize</t>
  </si>
  <si>
    <t>-1890735593</t>
  </si>
  <si>
    <t>150</t>
  </si>
  <si>
    <t>043194R00</t>
  </si>
  <si>
    <t>Fotodokumentace prováděného díla</t>
  </si>
  <si>
    <t>1736987426</t>
  </si>
  <si>
    <t>151</t>
  </si>
  <si>
    <t>045002R00</t>
  </si>
  <si>
    <t>Koordinační a kompletační činnost</t>
  </si>
  <si>
    <t>1028445046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</si>
  <si>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</si>
  <si>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</si>
  <si>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</si>
  <si>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</si>
  <si>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</si>
  <si>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</si>
  <si>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</si>
  <si>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</si>
  <si>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</si>
  <si>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optimalizováno pro tisk sestav ve formátu A4 - na výšku                                                        Příloha č.1 k SOD_aktualizovaný VV</t>
  </si>
  <si>
    <t>optimalizováno pro tisk sestav ve formátu A4 - na výšku                                                          Příloha č.1 k SOD_aktualizovaný VV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</si>
</sst>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4F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DCD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84F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DCD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G6" sqref="BG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41" t="s">
        <v>745</v>
      </c>
      <c r="L1" s="141"/>
      <c r="M1" s="141"/>
      <c r="N1" s="141"/>
      <c r="O1" s="141"/>
      <c r="P1" s="141"/>
      <c r="Q1" s="141"/>
      <c r="R1" s="141"/>
      <c r="S1" s="141"/>
      <c r="T1" s="139"/>
      <c r="U1" s="139"/>
      <c r="V1" s="139"/>
      <c r="W1" s="141" t="s">
        <v>746</v>
      </c>
      <c r="X1" s="141"/>
      <c r="Y1" s="141"/>
      <c r="Z1" s="141"/>
      <c r="AA1" s="141"/>
      <c r="AB1" s="141"/>
      <c r="AC1" s="141"/>
      <c r="AD1" s="141"/>
      <c r="AE1" s="141"/>
      <c r="AF1" s="141"/>
      <c r="AG1" s="139"/>
      <c r="AH1" s="13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2" t="s">
        <v>752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45" t="s">
        <v>4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71" t="s">
        <v>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9</v>
      </c>
      <c r="BE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58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E5" s="173" t="s">
        <v>14</v>
      </c>
      <c r="BS5" s="6" t="s">
        <v>5</v>
      </c>
    </row>
    <row r="6" spans="2:71" s="2" customFormat="1" ht="37.5" customHeight="1">
      <c r="B6" s="10"/>
      <c r="D6" s="16" t="s">
        <v>15</v>
      </c>
      <c r="K6" s="174" t="s">
        <v>16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E6" s="146"/>
      <c r="BS6" s="6" t="s">
        <v>17</v>
      </c>
    </row>
    <row r="7" spans="2:71" s="2" customFormat="1" ht="15" customHeight="1">
      <c r="B7" s="10"/>
      <c r="D7" s="17" t="s">
        <v>18</v>
      </c>
      <c r="K7" s="15"/>
      <c r="AK7" s="17" t="s">
        <v>19</v>
      </c>
      <c r="AN7" s="15"/>
      <c r="AQ7" s="11"/>
      <c r="BE7" s="146"/>
      <c r="BS7" s="6" t="s">
        <v>20</v>
      </c>
    </row>
    <row r="8" spans="2:71" s="2" customFormat="1" ht="15" customHeight="1">
      <c r="B8" s="10"/>
      <c r="D8" s="17" t="s">
        <v>21</v>
      </c>
      <c r="K8" s="15" t="s">
        <v>22</v>
      </c>
      <c r="AK8" s="17" t="s">
        <v>23</v>
      </c>
      <c r="AN8" s="18" t="s">
        <v>24</v>
      </c>
      <c r="AQ8" s="11"/>
      <c r="BE8" s="146"/>
      <c r="BS8" s="6" t="s">
        <v>25</v>
      </c>
    </row>
    <row r="9" spans="2:71" s="2" customFormat="1" ht="15" customHeight="1">
      <c r="B9" s="10"/>
      <c r="AQ9" s="11"/>
      <c r="BE9" s="146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1"/>
      <c r="BE10" s="146"/>
      <c r="BS10" s="6" t="s">
        <v>17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1"/>
      <c r="BE11" s="146"/>
      <c r="BS11" s="6" t="s">
        <v>17</v>
      </c>
    </row>
    <row r="12" spans="2:71" s="2" customFormat="1" ht="7.5" customHeight="1">
      <c r="B12" s="10"/>
      <c r="AQ12" s="11"/>
      <c r="BE12" s="146"/>
      <c r="BS12" s="6" t="s">
        <v>17</v>
      </c>
    </row>
    <row r="13" spans="2:71" s="2" customFormat="1" ht="15" customHeight="1">
      <c r="B13" s="10"/>
      <c r="D13" s="17" t="s">
        <v>31</v>
      </c>
      <c r="AK13" s="17" t="s">
        <v>28</v>
      </c>
      <c r="AN13" s="19" t="s">
        <v>32</v>
      </c>
      <c r="AQ13" s="11"/>
      <c r="BE13" s="146"/>
      <c r="BS13" s="6" t="s">
        <v>17</v>
      </c>
    </row>
    <row r="14" spans="2:71" s="2" customFormat="1" ht="15.75" customHeight="1">
      <c r="B14" s="10"/>
      <c r="E14" s="175" t="s">
        <v>32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" t="s">
        <v>30</v>
      </c>
      <c r="AN14" s="19" t="s">
        <v>32</v>
      </c>
      <c r="AQ14" s="11"/>
      <c r="BE14" s="146"/>
      <c r="BS14" s="6" t="s">
        <v>17</v>
      </c>
    </row>
    <row r="15" spans="2:71" s="2" customFormat="1" ht="7.5" customHeight="1">
      <c r="B15" s="10"/>
      <c r="AQ15" s="11"/>
      <c r="BE15" s="146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146"/>
      <c r="BS16" s="6" t="s">
        <v>3</v>
      </c>
    </row>
    <row r="17" spans="2:71" s="2" customFormat="1" ht="19.5" customHeight="1">
      <c r="B17" s="10"/>
      <c r="E17" s="15" t="s">
        <v>34</v>
      </c>
      <c r="AK17" s="17" t="s">
        <v>30</v>
      </c>
      <c r="AN17" s="15"/>
      <c r="AQ17" s="11"/>
      <c r="BE17" s="146"/>
      <c r="BS17" s="6" t="s">
        <v>35</v>
      </c>
    </row>
    <row r="18" spans="2:71" s="2" customFormat="1" ht="7.5" customHeight="1">
      <c r="B18" s="10"/>
      <c r="AQ18" s="11"/>
      <c r="BE18" s="146"/>
      <c r="BS18" s="6" t="s">
        <v>5</v>
      </c>
    </row>
    <row r="19" spans="2:71" s="2" customFormat="1" ht="15" customHeight="1">
      <c r="B19" s="10"/>
      <c r="D19" s="17" t="s">
        <v>36</v>
      </c>
      <c r="AK19" s="17" t="s">
        <v>28</v>
      </c>
      <c r="AN19" s="15"/>
      <c r="AQ19" s="11"/>
      <c r="BE19" s="146"/>
      <c r="BS19" s="6" t="s">
        <v>5</v>
      </c>
    </row>
    <row r="20" spans="2:57" s="2" customFormat="1" ht="15.75" customHeight="1">
      <c r="B20" s="10"/>
      <c r="E20" s="15" t="s">
        <v>37</v>
      </c>
      <c r="AK20" s="17" t="s">
        <v>30</v>
      </c>
      <c r="AN20" s="15"/>
      <c r="AQ20" s="11"/>
      <c r="BE20" s="146"/>
    </row>
    <row r="21" spans="2:57" s="2" customFormat="1" ht="7.5" customHeight="1">
      <c r="B21" s="10"/>
      <c r="AQ21" s="11"/>
      <c r="BE21" s="146"/>
    </row>
    <row r="22" spans="2:57" s="2" customFormat="1" ht="15.75" customHeight="1">
      <c r="B22" s="10"/>
      <c r="D22" s="17" t="s">
        <v>38</v>
      </c>
      <c r="AQ22" s="11"/>
      <c r="BE22" s="146"/>
    </row>
    <row r="23" spans="2:57" s="2" customFormat="1" ht="15.75" customHeight="1">
      <c r="B23" s="10"/>
      <c r="E23" s="17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Q23" s="11"/>
      <c r="BE23" s="146"/>
    </row>
    <row r="24" spans="2:57" s="2" customFormat="1" ht="7.5" customHeight="1">
      <c r="B24" s="10"/>
      <c r="AQ24" s="11"/>
      <c r="BE24" s="146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46"/>
    </row>
    <row r="26" spans="2:57" s="2" customFormat="1" ht="15" customHeight="1">
      <c r="B26" s="10"/>
      <c r="D26" s="21" t="s">
        <v>39</v>
      </c>
      <c r="AK26" s="177">
        <f>ROUND($AG$87,2)</f>
        <v>0</v>
      </c>
      <c r="AL26" s="146"/>
      <c r="AM26" s="146"/>
      <c r="AN26" s="146"/>
      <c r="AO26" s="146"/>
      <c r="AQ26" s="11"/>
      <c r="BE26" s="146"/>
    </row>
    <row r="27" spans="2:57" s="2" customFormat="1" ht="15" customHeight="1">
      <c r="B27" s="10"/>
      <c r="D27" s="21" t="s">
        <v>40</v>
      </c>
      <c r="AK27" s="177">
        <f>ROUND($AG$90,2)</f>
        <v>0</v>
      </c>
      <c r="AL27" s="146"/>
      <c r="AM27" s="146"/>
      <c r="AN27" s="146"/>
      <c r="AO27" s="146"/>
      <c r="AQ27" s="11"/>
      <c r="BE27" s="146"/>
    </row>
    <row r="28" spans="2:57" s="6" customFormat="1" ht="7.5" customHeight="1">
      <c r="B28" s="22"/>
      <c r="AQ28" s="23"/>
      <c r="BE28" s="148"/>
    </row>
    <row r="29" spans="2:57" s="6" customFormat="1" ht="27" customHeight="1">
      <c r="B29" s="22"/>
      <c r="D29" s="24" t="s">
        <v>41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78">
        <f>ROUND($AK$26+$AK$27,2)</f>
        <v>0</v>
      </c>
      <c r="AL29" s="179"/>
      <c r="AM29" s="179"/>
      <c r="AN29" s="179"/>
      <c r="AO29" s="179"/>
      <c r="AQ29" s="23"/>
      <c r="BE29" s="148"/>
    </row>
    <row r="30" spans="2:57" s="6" customFormat="1" ht="7.5" customHeight="1">
      <c r="B30" s="22"/>
      <c r="AQ30" s="23"/>
      <c r="BE30" s="148"/>
    </row>
    <row r="31" spans="2:57" s="6" customFormat="1" ht="15" customHeight="1">
      <c r="B31" s="26"/>
      <c r="D31" s="27" t="s">
        <v>42</v>
      </c>
      <c r="F31" s="27" t="s">
        <v>43</v>
      </c>
      <c r="L31" s="166">
        <v>0.21</v>
      </c>
      <c r="M31" s="167"/>
      <c r="N31" s="167"/>
      <c r="O31" s="167"/>
      <c r="T31" s="29" t="s">
        <v>44</v>
      </c>
      <c r="W31" s="168">
        <f>ROUND($AZ$87+SUM($CD$91:$CD$95),2)</f>
        <v>0</v>
      </c>
      <c r="X31" s="167"/>
      <c r="Y31" s="167"/>
      <c r="Z31" s="167"/>
      <c r="AA31" s="167"/>
      <c r="AB31" s="167"/>
      <c r="AC31" s="167"/>
      <c r="AD31" s="167"/>
      <c r="AE31" s="167"/>
      <c r="AK31" s="168">
        <f>ROUND($AV$87+SUM($BY$91:$BY$95),2)</f>
        <v>0</v>
      </c>
      <c r="AL31" s="167"/>
      <c r="AM31" s="167"/>
      <c r="AN31" s="167"/>
      <c r="AO31" s="167"/>
      <c r="AQ31" s="30"/>
      <c r="BE31" s="167"/>
    </row>
    <row r="32" spans="2:57" s="6" customFormat="1" ht="15" customHeight="1">
      <c r="B32" s="26"/>
      <c r="F32" s="27" t="s">
        <v>45</v>
      </c>
      <c r="L32" s="166">
        <v>0.15</v>
      </c>
      <c r="M32" s="167"/>
      <c r="N32" s="167"/>
      <c r="O32" s="167"/>
      <c r="T32" s="29" t="s">
        <v>44</v>
      </c>
      <c r="W32" s="168">
        <f>ROUND($BA$87+SUM($CE$91:$CE$95),2)</f>
        <v>0</v>
      </c>
      <c r="X32" s="167"/>
      <c r="Y32" s="167"/>
      <c r="Z32" s="167"/>
      <c r="AA32" s="167"/>
      <c r="AB32" s="167"/>
      <c r="AC32" s="167"/>
      <c r="AD32" s="167"/>
      <c r="AE32" s="167"/>
      <c r="AK32" s="168">
        <f>ROUND($AW$87+SUM($BZ$91:$BZ$95),2)</f>
        <v>0</v>
      </c>
      <c r="AL32" s="167"/>
      <c r="AM32" s="167"/>
      <c r="AN32" s="167"/>
      <c r="AO32" s="167"/>
      <c r="AQ32" s="30"/>
      <c r="BE32" s="167"/>
    </row>
    <row r="33" spans="2:57" s="6" customFormat="1" ht="15" customHeight="1" hidden="1">
      <c r="B33" s="26"/>
      <c r="F33" s="27" t="s">
        <v>46</v>
      </c>
      <c r="L33" s="166">
        <v>0.21</v>
      </c>
      <c r="M33" s="167"/>
      <c r="N33" s="167"/>
      <c r="O33" s="167"/>
      <c r="T33" s="29" t="s">
        <v>44</v>
      </c>
      <c r="W33" s="168">
        <f>ROUND($BB$87+SUM($CF$91:$CF$95),2)</f>
        <v>0</v>
      </c>
      <c r="X33" s="167"/>
      <c r="Y33" s="167"/>
      <c r="Z33" s="167"/>
      <c r="AA33" s="167"/>
      <c r="AB33" s="167"/>
      <c r="AC33" s="167"/>
      <c r="AD33" s="167"/>
      <c r="AE33" s="167"/>
      <c r="AK33" s="168">
        <v>0</v>
      </c>
      <c r="AL33" s="167"/>
      <c r="AM33" s="167"/>
      <c r="AN33" s="167"/>
      <c r="AO33" s="167"/>
      <c r="AQ33" s="30"/>
      <c r="BE33" s="167"/>
    </row>
    <row r="34" spans="2:57" s="6" customFormat="1" ht="15" customHeight="1" hidden="1">
      <c r="B34" s="26"/>
      <c r="F34" s="27" t="s">
        <v>47</v>
      </c>
      <c r="L34" s="166">
        <v>0.15</v>
      </c>
      <c r="M34" s="167"/>
      <c r="N34" s="167"/>
      <c r="O34" s="167"/>
      <c r="T34" s="29" t="s">
        <v>44</v>
      </c>
      <c r="W34" s="168">
        <f>ROUND($BC$87+SUM($CG$91:$CG$95),2)</f>
        <v>0</v>
      </c>
      <c r="X34" s="167"/>
      <c r="Y34" s="167"/>
      <c r="Z34" s="167"/>
      <c r="AA34" s="167"/>
      <c r="AB34" s="167"/>
      <c r="AC34" s="167"/>
      <c r="AD34" s="167"/>
      <c r="AE34" s="167"/>
      <c r="AK34" s="168">
        <v>0</v>
      </c>
      <c r="AL34" s="167"/>
      <c r="AM34" s="167"/>
      <c r="AN34" s="167"/>
      <c r="AO34" s="167"/>
      <c r="AQ34" s="30"/>
      <c r="BE34" s="167"/>
    </row>
    <row r="35" spans="2:43" s="6" customFormat="1" ht="15" customHeight="1" hidden="1">
      <c r="B35" s="26"/>
      <c r="F35" s="27" t="s">
        <v>48</v>
      </c>
      <c r="L35" s="166">
        <v>0</v>
      </c>
      <c r="M35" s="167"/>
      <c r="N35" s="167"/>
      <c r="O35" s="167"/>
      <c r="T35" s="29" t="s">
        <v>44</v>
      </c>
      <c r="W35" s="168">
        <f>ROUND($BD$87+SUM($CH$91:$CH$95),2)</f>
        <v>0</v>
      </c>
      <c r="X35" s="167"/>
      <c r="Y35" s="167"/>
      <c r="Z35" s="167"/>
      <c r="AA35" s="167"/>
      <c r="AB35" s="167"/>
      <c r="AC35" s="167"/>
      <c r="AD35" s="167"/>
      <c r="AE35" s="167"/>
      <c r="AK35" s="168">
        <v>0</v>
      </c>
      <c r="AL35" s="167"/>
      <c r="AM35" s="167"/>
      <c r="AN35" s="167"/>
      <c r="AO35" s="167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49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50</v>
      </c>
      <c r="U37" s="33"/>
      <c r="V37" s="33"/>
      <c r="W37" s="33"/>
      <c r="X37" s="169" t="s">
        <v>51</v>
      </c>
      <c r="Y37" s="163"/>
      <c r="Z37" s="163"/>
      <c r="AA37" s="163"/>
      <c r="AB37" s="163"/>
      <c r="AC37" s="33"/>
      <c r="AD37" s="33"/>
      <c r="AE37" s="33"/>
      <c r="AF37" s="33"/>
      <c r="AG37" s="33"/>
      <c r="AH37" s="33"/>
      <c r="AI37" s="33"/>
      <c r="AJ37" s="33"/>
      <c r="AK37" s="170">
        <f>SUM($AK$29:$AK$35)</f>
        <v>0</v>
      </c>
      <c r="AL37" s="163"/>
      <c r="AM37" s="163"/>
      <c r="AN37" s="163"/>
      <c r="AO37" s="165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1" t="s">
        <v>58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23"/>
    </row>
    <row r="77" spans="2:43" s="15" customFormat="1" ht="15" customHeight="1">
      <c r="B77" s="50"/>
      <c r="C77" s="17" t="s">
        <v>12</v>
      </c>
      <c r="L77" s="15">
        <f>$K$5</f>
        <v>0</v>
      </c>
      <c r="AQ77" s="51"/>
    </row>
    <row r="78" spans="2:43" s="52" customFormat="1" ht="37.5" customHeight="1">
      <c r="B78" s="53"/>
      <c r="C78" s="52" t="s">
        <v>15</v>
      </c>
      <c r="L78" s="157" t="str">
        <f>$K$6</f>
        <v>Výstavba vodovodu Česká Třebová - ul.Ústecká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21</v>
      </c>
      <c r="L80" s="55" t="str">
        <f>IF($K$8="","",$K$8)</f>
        <v>Česká Třebová </v>
      </c>
      <c r="AI80" s="17" t="s">
        <v>23</v>
      </c>
      <c r="AM80" s="56" t="str">
        <f>IF($AN$8="","",$AN$8)</f>
        <v>01.02.2016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27</v>
      </c>
      <c r="L82" s="15" t="str">
        <f>IF($E$11="","",$E$11)</f>
        <v>Město Česká Třebová </v>
      </c>
      <c r="AI82" s="17" t="s">
        <v>33</v>
      </c>
      <c r="AM82" s="158" t="str">
        <f>IF($E$17="","",$E$17)</f>
        <v>KIP s.r.o. Litomyšl</v>
      </c>
      <c r="AN82" s="148"/>
      <c r="AO82" s="148"/>
      <c r="AP82" s="148"/>
      <c r="AQ82" s="23"/>
      <c r="AS82" s="159" t="s">
        <v>59</v>
      </c>
      <c r="AT82" s="160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31</v>
      </c>
      <c r="L83" s="15">
        <f>IF($E$14="Vyplň údaj","",$E$14)</f>
      </c>
      <c r="AI83" s="17" t="s">
        <v>36</v>
      </c>
      <c r="AM83" s="158" t="str">
        <f>IF($E$20="","",$E$20)</f>
        <v>Jiří Coufal</v>
      </c>
      <c r="AN83" s="148"/>
      <c r="AO83" s="148"/>
      <c r="AP83" s="148"/>
      <c r="AQ83" s="23"/>
      <c r="AS83" s="161"/>
      <c r="AT83" s="148"/>
      <c r="BD83" s="57"/>
    </row>
    <row r="84" spans="2:56" s="6" customFormat="1" ht="12" customHeight="1">
      <c r="B84" s="22"/>
      <c r="AQ84" s="23"/>
      <c r="AS84" s="161"/>
      <c r="AT84" s="148"/>
      <c r="BD84" s="57"/>
    </row>
    <row r="85" spans="2:57" s="6" customFormat="1" ht="30" customHeight="1">
      <c r="B85" s="22"/>
      <c r="C85" s="162" t="s">
        <v>60</v>
      </c>
      <c r="D85" s="163"/>
      <c r="E85" s="163"/>
      <c r="F85" s="163"/>
      <c r="G85" s="163"/>
      <c r="H85" s="33"/>
      <c r="I85" s="164" t="s">
        <v>61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4" t="s">
        <v>62</v>
      </c>
      <c r="AH85" s="163"/>
      <c r="AI85" s="163"/>
      <c r="AJ85" s="163"/>
      <c r="AK85" s="163"/>
      <c r="AL85" s="163"/>
      <c r="AM85" s="163"/>
      <c r="AN85" s="164" t="s">
        <v>63</v>
      </c>
      <c r="AO85" s="163"/>
      <c r="AP85" s="165"/>
      <c r="AQ85" s="23"/>
      <c r="AS85" s="58" t="s">
        <v>64</v>
      </c>
      <c r="AT85" s="59" t="s">
        <v>65</v>
      </c>
      <c r="AU85" s="59" t="s">
        <v>66</v>
      </c>
      <c r="AV85" s="59" t="s">
        <v>67</v>
      </c>
      <c r="AW85" s="59" t="s">
        <v>68</v>
      </c>
      <c r="AX85" s="59" t="s">
        <v>69</v>
      </c>
      <c r="AY85" s="59" t="s">
        <v>70</v>
      </c>
      <c r="AZ85" s="59" t="s">
        <v>71</v>
      </c>
      <c r="BA85" s="59" t="s">
        <v>72</v>
      </c>
      <c r="BB85" s="59" t="s">
        <v>73</v>
      </c>
      <c r="BC85" s="59" t="s">
        <v>74</v>
      </c>
      <c r="BD85" s="60" t="s">
        <v>75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76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51">
        <f>ROUND($AG$88,2)</f>
        <v>0</v>
      </c>
      <c r="AH87" s="152"/>
      <c r="AI87" s="152"/>
      <c r="AJ87" s="152"/>
      <c r="AK87" s="152"/>
      <c r="AL87" s="152"/>
      <c r="AM87" s="152"/>
      <c r="AN87" s="151">
        <f>SUM($AG$87,$AT$87)</f>
        <v>0</v>
      </c>
      <c r="AO87" s="152"/>
      <c r="AP87" s="152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0</v>
      </c>
      <c r="AV87" s="65">
        <f>ROUND($AZ$87*$L$31,2)</f>
        <v>0</v>
      </c>
      <c r="AW87" s="65">
        <f>ROUND($BA$87*$L$32,2)</f>
        <v>0</v>
      </c>
      <c r="AX87" s="65">
        <f>ROUND($BB$87*$L$31,2)</f>
        <v>0</v>
      </c>
      <c r="AY87" s="65">
        <f>ROUND($BC$87*$L$32,2)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77</v>
      </c>
      <c r="BT87" s="52" t="s">
        <v>78</v>
      </c>
      <c r="BV87" s="52" t="s">
        <v>79</v>
      </c>
      <c r="BW87" s="52" t="s">
        <v>80</v>
      </c>
      <c r="BX87" s="52" t="s">
        <v>81</v>
      </c>
    </row>
    <row r="88" spans="1:76" s="68" customFormat="1" ht="28.5" customHeight="1">
      <c r="A88" s="137" t="s">
        <v>747</v>
      </c>
      <c r="B88" s="69"/>
      <c r="C88" s="70"/>
      <c r="D88" s="155" t="s">
        <v>13</v>
      </c>
      <c r="E88" s="156"/>
      <c r="F88" s="156"/>
      <c r="G88" s="156"/>
      <c r="H88" s="156"/>
      <c r="I88" s="70"/>
      <c r="J88" s="155" t="s">
        <v>16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3">
        <f>'90600469 - Výstavba vodov...'!$M$29</f>
        <v>0</v>
      </c>
      <c r="AH88" s="154"/>
      <c r="AI88" s="154"/>
      <c r="AJ88" s="154"/>
      <c r="AK88" s="154"/>
      <c r="AL88" s="154"/>
      <c r="AM88" s="154"/>
      <c r="AN88" s="153">
        <f>SUM($AG$88,$AT$88)</f>
        <v>0</v>
      </c>
      <c r="AO88" s="154"/>
      <c r="AP88" s="154"/>
      <c r="AQ88" s="71"/>
      <c r="AS88" s="72">
        <f>'90600469 - Výstavba vodov...'!$M$27</f>
        <v>0</v>
      </c>
      <c r="AT88" s="73">
        <f>ROUND(SUM($AV$88:$AW$88),2)</f>
        <v>0</v>
      </c>
      <c r="AU88" s="74">
        <f>'90600469 - Výstavba vodov...'!$W$125</f>
        <v>0</v>
      </c>
      <c r="AV88" s="73">
        <f>'90600469 - Výstavba vodov...'!$M$31</f>
        <v>0</v>
      </c>
      <c r="AW88" s="73">
        <f>'90600469 - Výstavba vodov...'!$M$32</f>
        <v>0</v>
      </c>
      <c r="AX88" s="73">
        <f>'90600469 - Výstavba vodov...'!$M$33</f>
        <v>0</v>
      </c>
      <c r="AY88" s="73">
        <f>'90600469 - Výstavba vodov...'!$M$34</f>
        <v>0</v>
      </c>
      <c r="AZ88" s="73">
        <f>'90600469 - Výstavba vodov...'!$H$31</f>
        <v>0</v>
      </c>
      <c r="BA88" s="73">
        <f>'90600469 - Výstavba vodov...'!$H$32</f>
        <v>0</v>
      </c>
      <c r="BB88" s="73">
        <f>'90600469 - Výstavba vodov...'!$H$33</f>
        <v>0</v>
      </c>
      <c r="BC88" s="73">
        <f>'90600469 - Výstavba vodov...'!$H$34</f>
        <v>0</v>
      </c>
      <c r="BD88" s="75">
        <f>'90600469 - Výstavba vodov...'!$H$35</f>
        <v>0</v>
      </c>
      <c r="BT88" s="68" t="s">
        <v>20</v>
      </c>
      <c r="BU88" s="68" t="s">
        <v>82</v>
      </c>
      <c r="BV88" s="68" t="s">
        <v>79</v>
      </c>
      <c r="BW88" s="68" t="s">
        <v>80</v>
      </c>
      <c r="BX88" s="68" t="s">
        <v>81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83</v>
      </c>
      <c r="AG90" s="151">
        <f>ROUND(SUM($AG$91:$AG$94),2)</f>
        <v>0</v>
      </c>
      <c r="AH90" s="148"/>
      <c r="AI90" s="148"/>
      <c r="AJ90" s="148"/>
      <c r="AK90" s="148"/>
      <c r="AL90" s="148"/>
      <c r="AM90" s="148"/>
      <c r="AN90" s="151">
        <f>ROUND(SUM($AN$91:$AN$94),2)</f>
        <v>0</v>
      </c>
      <c r="AO90" s="148"/>
      <c r="AP90" s="148"/>
      <c r="AQ90" s="23"/>
      <c r="AS90" s="58" t="s">
        <v>84</v>
      </c>
      <c r="AT90" s="59" t="s">
        <v>85</v>
      </c>
      <c r="AU90" s="59" t="s">
        <v>42</v>
      </c>
      <c r="AV90" s="60" t="s">
        <v>65</v>
      </c>
      <c r="AW90" s="61"/>
    </row>
    <row r="91" spans="2:89" s="6" customFormat="1" ht="21" customHeight="1">
      <c r="B91" s="22"/>
      <c r="D91" s="76" t="s">
        <v>86</v>
      </c>
      <c r="AG91" s="149">
        <f>ROUND($AG$87*$AS$91,2)</f>
        <v>0</v>
      </c>
      <c r="AH91" s="148"/>
      <c r="AI91" s="148"/>
      <c r="AJ91" s="148"/>
      <c r="AK91" s="148"/>
      <c r="AL91" s="148"/>
      <c r="AM91" s="148"/>
      <c r="AN91" s="150">
        <f>ROUND($AG$91+$AV$91,2)</f>
        <v>0</v>
      </c>
      <c r="AO91" s="148"/>
      <c r="AP91" s="148"/>
      <c r="AQ91" s="23"/>
      <c r="AS91" s="77">
        <v>0</v>
      </c>
      <c r="AT91" s="78" t="s">
        <v>87</v>
      </c>
      <c r="AU91" s="78" t="s">
        <v>43</v>
      </c>
      <c r="AV91" s="79">
        <f>ROUND(IF($AU$91="základní",$AG$91*$L$31,IF($AU$91="snížená",$AG$91*$L$32,0)),2)</f>
        <v>0</v>
      </c>
      <c r="BV91" s="6" t="s">
        <v>88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47" t="s">
        <v>89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G92" s="149">
        <f>$AG$87*$AS$92</f>
        <v>0</v>
      </c>
      <c r="AH92" s="148"/>
      <c r="AI92" s="148"/>
      <c r="AJ92" s="148"/>
      <c r="AK92" s="148"/>
      <c r="AL92" s="148"/>
      <c r="AM92" s="148"/>
      <c r="AN92" s="150">
        <f>$AG$92+$AV$92</f>
        <v>0</v>
      </c>
      <c r="AO92" s="148"/>
      <c r="AP92" s="148"/>
      <c r="AQ92" s="23"/>
      <c r="AS92" s="81">
        <v>0</v>
      </c>
      <c r="AT92" s="82" t="s">
        <v>87</v>
      </c>
      <c r="AU92" s="82" t="s">
        <v>43</v>
      </c>
      <c r="AV92" s="83">
        <f>ROUND(IF($AU$92="nulová",0,IF(OR($AU$92="základní",$AU$92="zákl. přenesená"),$AG$92*$L$31,$AG$92*$L$32)),2)</f>
        <v>0</v>
      </c>
      <c r="BV92" s="6" t="s">
        <v>90</v>
      </c>
      <c r="BY92" s="80">
        <f>IF($AU$92="základní",$AV$92,0)</f>
        <v>0</v>
      </c>
      <c r="BZ92" s="80">
        <f>IF($AU$92="snížená",$AV$92,0)</f>
        <v>0</v>
      </c>
      <c r="CA92" s="80">
        <f>IF($AU$92="zákl. přenesená",$AV$92,0)</f>
        <v>0</v>
      </c>
      <c r="CB92" s="80">
        <f>IF($AU$92="sníž. přenesená",$AV$92,0)</f>
        <v>0</v>
      </c>
      <c r="CC92" s="80">
        <f>IF($AU$92="nulová",$AV$92,0)</f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47" t="s">
        <v>89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G93" s="149">
        <f>$AG$87*$AS$93</f>
        <v>0</v>
      </c>
      <c r="AH93" s="148"/>
      <c r="AI93" s="148"/>
      <c r="AJ93" s="148"/>
      <c r="AK93" s="148"/>
      <c r="AL93" s="148"/>
      <c r="AM93" s="148"/>
      <c r="AN93" s="150">
        <f>$AG$93+$AV$93</f>
        <v>0</v>
      </c>
      <c r="AO93" s="148"/>
      <c r="AP93" s="148"/>
      <c r="AQ93" s="23"/>
      <c r="AS93" s="81">
        <v>0</v>
      </c>
      <c r="AT93" s="82" t="s">
        <v>87</v>
      </c>
      <c r="AU93" s="82" t="s">
        <v>43</v>
      </c>
      <c r="AV93" s="83">
        <f>ROUND(IF($AU$93="nulová",0,IF(OR($AU$93="základní",$AU$93="zákl. přenesená"),$AG$93*$L$31,$AG$93*$L$32)),2)</f>
        <v>0</v>
      </c>
      <c r="BV93" s="6" t="s">
        <v>90</v>
      </c>
      <c r="BY93" s="80">
        <f>IF($AU$93="základní",$AV$93,0)</f>
        <v>0</v>
      </c>
      <c r="BZ93" s="80">
        <f>IF($AU$93="snížená",$AV$93,0)</f>
        <v>0</v>
      </c>
      <c r="CA93" s="80">
        <f>IF($AU$93="zákl. přenesená",$AV$93,0)</f>
        <v>0</v>
      </c>
      <c r="CB93" s="80">
        <f>IF($AU$93="sníž. přenesená",$AV$93,0)</f>
        <v>0</v>
      </c>
      <c r="CC93" s="80">
        <f>IF($AU$93="nulová",$AV$93,0)</f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47" t="s">
        <v>89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G94" s="149">
        <f>$AG$87*$AS$94</f>
        <v>0</v>
      </c>
      <c r="AH94" s="148"/>
      <c r="AI94" s="148"/>
      <c r="AJ94" s="148"/>
      <c r="AK94" s="148"/>
      <c r="AL94" s="148"/>
      <c r="AM94" s="148"/>
      <c r="AN94" s="150">
        <f>$AG$94+$AV$94</f>
        <v>0</v>
      </c>
      <c r="AO94" s="148"/>
      <c r="AP94" s="148"/>
      <c r="AQ94" s="23"/>
      <c r="AS94" s="84">
        <v>0</v>
      </c>
      <c r="AT94" s="85" t="s">
        <v>87</v>
      </c>
      <c r="AU94" s="85" t="s">
        <v>43</v>
      </c>
      <c r="AV94" s="86">
        <f>ROUND(IF($AU$94="nulová",0,IF(OR($AU$94="základní",$AU$94="zákl. přenesená"),$AG$94*$L$31,$AG$94*$L$32)),2)</f>
        <v>0</v>
      </c>
      <c r="BV94" s="6" t="s">
        <v>90</v>
      </c>
      <c r="BY94" s="80">
        <f>IF($AU$94="základní",$AV$94,0)</f>
        <v>0</v>
      </c>
      <c r="BZ94" s="80">
        <f>IF($AU$94="snížená",$AV$94,0)</f>
        <v>0</v>
      </c>
      <c r="CA94" s="80">
        <f>IF($AU$94="zákl. přenesená",$AV$94,0)</f>
        <v>0</v>
      </c>
      <c r="CB94" s="80">
        <f>IF($AU$94="sníž. přenesená",$AV$94,0)</f>
        <v>0</v>
      </c>
      <c r="CC94" s="80">
        <f>IF($AU$94="nulová",$AV$94,0)</f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7" t="s">
        <v>91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43">
        <f>ROUND($AG$87+$AG$90,2)</f>
        <v>0</v>
      </c>
      <c r="AH96" s="144"/>
      <c r="AI96" s="144"/>
      <c r="AJ96" s="144"/>
      <c r="AK96" s="144"/>
      <c r="AL96" s="144"/>
      <c r="AM96" s="144"/>
      <c r="AN96" s="143">
        <f>$AN$87+$AN$90</f>
        <v>0</v>
      </c>
      <c r="AO96" s="144"/>
      <c r="AP96" s="144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90600469 - Výstavba vodov...'!C2" tooltip="90600469 - Výstavba vodov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E6" sqref="AE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2"/>
      <c r="B1" s="139"/>
      <c r="C1" s="139"/>
      <c r="D1" s="140" t="s">
        <v>1</v>
      </c>
      <c r="E1" s="139"/>
      <c r="F1" s="141" t="s">
        <v>748</v>
      </c>
      <c r="G1" s="141"/>
      <c r="H1" s="181" t="s">
        <v>749</v>
      </c>
      <c r="I1" s="181"/>
      <c r="J1" s="181"/>
      <c r="K1" s="181"/>
      <c r="L1" s="141" t="s">
        <v>750</v>
      </c>
      <c r="M1" s="139"/>
      <c r="N1" s="139"/>
      <c r="O1" s="140" t="s">
        <v>92</v>
      </c>
      <c r="P1" s="139"/>
      <c r="Q1" s="139"/>
      <c r="R1" s="139"/>
      <c r="S1" s="141" t="s">
        <v>751</v>
      </c>
      <c r="T1" s="141"/>
      <c r="U1" s="142"/>
      <c r="V1" s="1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753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45" t="s">
        <v>4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93</v>
      </c>
    </row>
    <row r="4" spans="2:46" s="2" customFormat="1" ht="37.5" customHeight="1">
      <c r="B4" s="10"/>
      <c r="C4" s="171" t="s">
        <v>94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22"/>
      <c r="D6" s="16" t="s">
        <v>15</v>
      </c>
      <c r="F6" s="174" t="s">
        <v>16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23"/>
    </row>
    <row r="7" spans="2:18" s="6" customFormat="1" ht="15" customHeight="1">
      <c r="B7" s="22"/>
      <c r="D7" s="17" t="s">
        <v>18</v>
      </c>
      <c r="F7" s="15"/>
      <c r="M7" s="17" t="s">
        <v>19</v>
      </c>
      <c r="O7" s="15"/>
      <c r="R7" s="23"/>
    </row>
    <row r="8" spans="2:18" s="6" customFormat="1" ht="15" customHeight="1">
      <c r="B8" s="22"/>
      <c r="D8" s="17" t="s">
        <v>21</v>
      </c>
      <c r="F8" s="15" t="s">
        <v>22</v>
      </c>
      <c r="M8" s="17" t="s">
        <v>23</v>
      </c>
      <c r="O8" s="204" t="str">
        <f>'Rekapitulace stavby'!$AN$8</f>
        <v>01.02.2016</v>
      </c>
      <c r="P8" s="148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27</v>
      </c>
      <c r="M10" s="17" t="s">
        <v>28</v>
      </c>
      <c r="O10" s="158"/>
      <c r="P10" s="148"/>
      <c r="R10" s="23"/>
    </row>
    <row r="11" spans="2:18" s="6" customFormat="1" ht="18.75" customHeight="1">
      <c r="B11" s="22"/>
      <c r="E11" s="15" t="s">
        <v>29</v>
      </c>
      <c r="M11" s="17" t="s">
        <v>30</v>
      </c>
      <c r="O11" s="158"/>
      <c r="P11" s="148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31</v>
      </c>
      <c r="M13" s="17" t="s">
        <v>28</v>
      </c>
      <c r="O13" s="203" t="str">
        <f>IF('Rekapitulace stavby'!$AN$13="","",'Rekapitulace stavby'!$AN$13)</f>
        <v>Vyplň údaj</v>
      </c>
      <c r="P13" s="148"/>
      <c r="R13" s="23"/>
    </row>
    <row r="14" spans="2:18" s="6" customFormat="1" ht="18.75" customHeight="1">
      <c r="B14" s="22"/>
      <c r="E14" s="203" t="str">
        <f>IF('Rekapitulace stavby'!$E$14="","",'Rekapitulace stavby'!$E$14)</f>
        <v>Vyplň údaj</v>
      </c>
      <c r="F14" s="148"/>
      <c r="G14" s="148"/>
      <c r="H14" s="148"/>
      <c r="I14" s="148"/>
      <c r="J14" s="148"/>
      <c r="K14" s="148"/>
      <c r="L14" s="148"/>
      <c r="M14" s="17" t="s">
        <v>30</v>
      </c>
      <c r="O14" s="203" t="str">
        <f>IF('Rekapitulace stavby'!$AN$14="","",'Rekapitulace stavby'!$AN$14)</f>
        <v>Vyplň údaj</v>
      </c>
      <c r="P14" s="148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33</v>
      </c>
      <c r="M16" s="17" t="s">
        <v>28</v>
      </c>
      <c r="O16" s="158"/>
      <c r="P16" s="148"/>
      <c r="R16" s="23"/>
    </row>
    <row r="17" spans="2:18" s="6" customFormat="1" ht="18.75" customHeight="1">
      <c r="B17" s="22"/>
      <c r="E17" s="15" t="s">
        <v>34</v>
      </c>
      <c r="M17" s="17" t="s">
        <v>30</v>
      </c>
      <c r="O17" s="158"/>
      <c r="P17" s="148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36</v>
      </c>
      <c r="M19" s="17" t="s">
        <v>28</v>
      </c>
      <c r="O19" s="158"/>
      <c r="P19" s="148"/>
      <c r="R19" s="23"/>
    </row>
    <row r="20" spans="2:18" s="6" customFormat="1" ht="18.75" customHeight="1">
      <c r="B20" s="22"/>
      <c r="E20" s="15" t="s">
        <v>37</v>
      </c>
      <c r="M20" s="17" t="s">
        <v>30</v>
      </c>
      <c r="O20" s="158"/>
      <c r="P20" s="148"/>
      <c r="R20" s="23"/>
    </row>
    <row r="21" spans="2:18" s="6" customFormat="1" ht="7.5" customHeight="1">
      <c r="B21" s="22"/>
      <c r="R21" s="23"/>
    </row>
    <row r="22" spans="2:18" s="6" customFormat="1" ht="15" customHeight="1">
      <c r="B22" s="22"/>
      <c r="D22" s="17" t="s">
        <v>38</v>
      </c>
      <c r="R22" s="23"/>
    </row>
    <row r="23" spans="2:18" s="88" customFormat="1" ht="15.75" customHeight="1">
      <c r="B23" s="89"/>
      <c r="E23" s="176"/>
      <c r="F23" s="201"/>
      <c r="G23" s="201"/>
      <c r="H23" s="201"/>
      <c r="I23" s="201"/>
      <c r="J23" s="201"/>
      <c r="K23" s="201"/>
      <c r="L23" s="201"/>
      <c r="R23" s="90"/>
    </row>
    <row r="24" spans="2:18" s="6" customFormat="1" ht="7.5" customHeight="1">
      <c r="B24" s="22"/>
      <c r="R24" s="23"/>
    </row>
    <row r="25" spans="2:18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R25" s="23"/>
    </row>
    <row r="26" spans="2:18" s="6" customFormat="1" ht="15" customHeight="1">
      <c r="B26" s="22"/>
      <c r="D26" s="91" t="s">
        <v>95</v>
      </c>
      <c r="M26" s="177">
        <f>$N$87</f>
        <v>0</v>
      </c>
      <c r="N26" s="148"/>
      <c r="O26" s="148"/>
      <c r="P26" s="148"/>
      <c r="R26" s="23"/>
    </row>
    <row r="27" spans="2:18" s="6" customFormat="1" ht="15" customHeight="1">
      <c r="B27" s="22"/>
      <c r="D27" s="21" t="s">
        <v>86</v>
      </c>
      <c r="M27" s="177">
        <f>$N$101</f>
        <v>0</v>
      </c>
      <c r="N27" s="148"/>
      <c r="O27" s="148"/>
      <c r="P27" s="148"/>
      <c r="R27" s="23"/>
    </row>
    <row r="28" spans="2:18" s="6" customFormat="1" ht="7.5" customHeight="1">
      <c r="B28" s="22"/>
      <c r="R28" s="23"/>
    </row>
    <row r="29" spans="2:18" s="6" customFormat="1" ht="26.25" customHeight="1">
      <c r="B29" s="22"/>
      <c r="D29" s="92" t="s">
        <v>41</v>
      </c>
      <c r="M29" s="202">
        <f>ROUND($M$26+$M$27,2)</f>
        <v>0</v>
      </c>
      <c r="N29" s="148"/>
      <c r="O29" s="148"/>
      <c r="P29" s="148"/>
      <c r="R29" s="23"/>
    </row>
    <row r="30" spans="2:18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R30" s="23"/>
    </row>
    <row r="31" spans="2:18" s="6" customFormat="1" ht="15" customHeight="1">
      <c r="B31" s="22"/>
      <c r="D31" s="27" t="s">
        <v>42</v>
      </c>
      <c r="E31" s="27" t="s">
        <v>43</v>
      </c>
      <c r="F31" s="28">
        <v>0.21</v>
      </c>
      <c r="G31" s="93" t="s">
        <v>44</v>
      </c>
      <c r="H31" s="200">
        <f>(SUM($BE$101:$BE$108)+SUM($BE$125:$BE$288))</f>
        <v>0</v>
      </c>
      <c r="I31" s="148"/>
      <c r="J31" s="148"/>
      <c r="M31" s="200">
        <f>ROUND((SUM($BE$101:$BE$108)+SUM($BE$125:$BE$288)),2)*$F$31</f>
        <v>0</v>
      </c>
      <c r="N31" s="148"/>
      <c r="O31" s="148"/>
      <c r="P31" s="148"/>
      <c r="R31" s="23"/>
    </row>
    <row r="32" spans="2:18" s="6" customFormat="1" ht="15" customHeight="1">
      <c r="B32" s="22"/>
      <c r="E32" s="27" t="s">
        <v>45</v>
      </c>
      <c r="F32" s="28">
        <v>0.15</v>
      </c>
      <c r="G32" s="93" t="s">
        <v>44</v>
      </c>
      <c r="H32" s="200">
        <f>(SUM($BF$101:$BF$108)+SUM($BF$125:$BF$288))</f>
        <v>0</v>
      </c>
      <c r="I32" s="148"/>
      <c r="J32" s="148"/>
      <c r="M32" s="200">
        <f>ROUND((SUM($BF$101:$BF$108)+SUM($BF$125:$BF$288)),2)*$F$32</f>
        <v>0</v>
      </c>
      <c r="N32" s="148"/>
      <c r="O32" s="148"/>
      <c r="P32" s="148"/>
      <c r="R32" s="23"/>
    </row>
    <row r="33" spans="2:18" s="6" customFormat="1" ht="15" customHeight="1" hidden="1">
      <c r="B33" s="22"/>
      <c r="E33" s="27" t="s">
        <v>46</v>
      </c>
      <c r="F33" s="28">
        <v>0.21</v>
      </c>
      <c r="G33" s="93" t="s">
        <v>44</v>
      </c>
      <c r="H33" s="200">
        <f>(SUM($BG$101:$BG$108)+SUM($BG$125:$BG$288))</f>
        <v>0</v>
      </c>
      <c r="I33" s="148"/>
      <c r="J33" s="148"/>
      <c r="M33" s="200">
        <v>0</v>
      </c>
      <c r="N33" s="148"/>
      <c r="O33" s="148"/>
      <c r="P33" s="148"/>
      <c r="R33" s="23"/>
    </row>
    <row r="34" spans="2:18" s="6" customFormat="1" ht="15" customHeight="1" hidden="1">
      <c r="B34" s="22"/>
      <c r="E34" s="27" t="s">
        <v>47</v>
      </c>
      <c r="F34" s="28">
        <v>0.15</v>
      </c>
      <c r="G34" s="93" t="s">
        <v>44</v>
      </c>
      <c r="H34" s="200">
        <f>(SUM($BH$101:$BH$108)+SUM($BH$125:$BH$288))</f>
        <v>0</v>
      </c>
      <c r="I34" s="148"/>
      <c r="J34" s="148"/>
      <c r="M34" s="200">
        <v>0</v>
      </c>
      <c r="N34" s="148"/>
      <c r="O34" s="148"/>
      <c r="P34" s="148"/>
      <c r="R34" s="23"/>
    </row>
    <row r="35" spans="2:18" s="6" customFormat="1" ht="15" customHeight="1" hidden="1">
      <c r="B35" s="22"/>
      <c r="E35" s="27" t="s">
        <v>48</v>
      </c>
      <c r="F35" s="28">
        <v>0</v>
      </c>
      <c r="G35" s="93" t="s">
        <v>44</v>
      </c>
      <c r="H35" s="200">
        <f>(SUM($BI$101:$BI$108)+SUM($BI$125:$BI$288))</f>
        <v>0</v>
      </c>
      <c r="I35" s="148"/>
      <c r="J35" s="148"/>
      <c r="M35" s="200">
        <v>0</v>
      </c>
      <c r="N35" s="148"/>
      <c r="O35" s="148"/>
      <c r="P35" s="148"/>
      <c r="R35" s="23"/>
    </row>
    <row r="36" spans="2:18" s="6" customFormat="1" ht="7.5" customHeight="1">
      <c r="B36" s="22"/>
      <c r="R36" s="23"/>
    </row>
    <row r="37" spans="2:18" s="6" customFormat="1" ht="26.25" customHeight="1">
      <c r="B37" s="22"/>
      <c r="C37" s="31"/>
      <c r="D37" s="32" t="s">
        <v>49</v>
      </c>
      <c r="E37" s="33"/>
      <c r="F37" s="33"/>
      <c r="G37" s="94" t="s">
        <v>50</v>
      </c>
      <c r="H37" s="34" t="s">
        <v>51</v>
      </c>
      <c r="I37" s="33"/>
      <c r="J37" s="33"/>
      <c r="K37" s="33"/>
      <c r="L37" s="170">
        <f>SUM($M$29:$M$35)</f>
        <v>0</v>
      </c>
      <c r="M37" s="163"/>
      <c r="N37" s="163"/>
      <c r="O37" s="163"/>
      <c r="P37" s="165"/>
      <c r="Q37" s="31"/>
      <c r="R37" s="23"/>
    </row>
    <row r="38" spans="2:18" s="6" customFormat="1" ht="15" customHeight="1">
      <c r="B38" s="22"/>
      <c r="R38" s="23"/>
    </row>
    <row r="39" spans="2:18" s="6" customFormat="1" ht="15" customHeight="1">
      <c r="B39" s="22"/>
      <c r="R39" s="23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1" t="s">
        <v>96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15</v>
      </c>
      <c r="F78" s="157" t="str">
        <f>$F$6</f>
        <v>Výstavba vodovodu Česká Třebová - ul.Ústecká</v>
      </c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21</v>
      </c>
      <c r="F80" s="15" t="str">
        <f>$F$8</f>
        <v>Česká Třebová </v>
      </c>
      <c r="K80" s="17" t="s">
        <v>23</v>
      </c>
      <c r="M80" s="193" t="str">
        <f>IF($O$8="","",$O$8)</f>
        <v>01.02.2016</v>
      </c>
      <c r="N80" s="148"/>
      <c r="O80" s="148"/>
      <c r="P80" s="148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27</v>
      </c>
      <c r="F82" s="15" t="str">
        <f>$E$11</f>
        <v>Město Česká Třebová </v>
      </c>
      <c r="K82" s="17" t="s">
        <v>33</v>
      </c>
      <c r="M82" s="158" t="str">
        <f>$E$17</f>
        <v>KIP s.r.o. Litomyšl</v>
      </c>
      <c r="N82" s="148"/>
      <c r="O82" s="148"/>
      <c r="P82" s="148"/>
      <c r="Q82" s="148"/>
      <c r="R82" s="23"/>
    </row>
    <row r="83" spans="2:18" s="6" customFormat="1" ht="15" customHeight="1">
      <c r="B83" s="22"/>
      <c r="C83" s="17" t="s">
        <v>31</v>
      </c>
      <c r="F83" s="15" t="str">
        <f>IF($E$14="","",$E$14)</f>
        <v>Vyplň údaj</v>
      </c>
      <c r="K83" s="17" t="s">
        <v>36</v>
      </c>
      <c r="M83" s="158" t="str">
        <f>$E$20</f>
        <v>Jiří Coufal</v>
      </c>
      <c r="N83" s="148"/>
      <c r="O83" s="148"/>
      <c r="P83" s="148"/>
      <c r="Q83" s="148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99" t="s">
        <v>97</v>
      </c>
      <c r="D85" s="144"/>
      <c r="E85" s="144"/>
      <c r="F85" s="144"/>
      <c r="G85" s="144"/>
      <c r="H85" s="31"/>
      <c r="I85" s="31"/>
      <c r="J85" s="31"/>
      <c r="K85" s="31"/>
      <c r="L85" s="31"/>
      <c r="M85" s="31"/>
      <c r="N85" s="199" t="s">
        <v>98</v>
      </c>
      <c r="O85" s="148"/>
      <c r="P85" s="148"/>
      <c r="Q85" s="148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99</v>
      </c>
      <c r="N87" s="151">
        <f>$N$125</f>
        <v>0</v>
      </c>
      <c r="O87" s="148"/>
      <c r="P87" s="148"/>
      <c r="Q87" s="148"/>
      <c r="R87" s="23"/>
      <c r="AU87" s="6" t="s">
        <v>100</v>
      </c>
    </row>
    <row r="88" spans="2:18" s="95" customFormat="1" ht="25.5" customHeight="1">
      <c r="B88" s="96"/>
      <c r="D88" s="97" t="s">
        <v>101</v>
      </c>
      <c r="N88" s="198">
        <f>$N$126</f>
        <v>0</v>
      </c>
      <c r="O88" s="197"/>
      <c r="P88" s="197"/>
      <c r="Q88" s="197"/>
      <c r="R88" s="98"/>
    </row>
    <row r="89" spans="2:18" s="91" customFormat="1" ht="21" customHeight="1">
      <c r="B89" s="99"/>
      <c r="D89" s="76" t="s">
        <v>102</v>
      </c>
      <c r="N89" s="150">
        <f>$N$127</f>
        <v>0</v>
      </c>
      <c r="O89" s="197"/>
      <c r="P89" s="197"/>
      <c r="Q89" s="197"/>
      <c r="R89" s="100"/>
    </row>
    <row r="90" spans="2:18" s="91" customFormat="1" ht="21" customHeight="1">
      <c r="B90" s="99"/>
      <c r="D90" s="76" t="s">
        <v>103</v>
      </c>
      <c r="N90" s="150">
        <f>$N$156</f>
        <v>0</v>
      </c>
      <c r="O90" s="197"/>
      <c r="P90" s="197"/>
      <c r="Q90" s="197"/>
      <c r="R90" s="100"/>
    </row>
    <row r="91" spans="2:18" s="91" customFormat="1" ht="21" customHeight="1">
      <c r="B91" s="99"/>
      <c r="D91" s="76" t="s">
        <v>104</v>
      </c>
      <c r="N91" s="150">
        <f>$N$158</f>
        <v>0</v>
      </c>
      <c r="O91" s="197"/>
      <c r="P91" s="197"/>
      <c r="Q91" s="197"/>
      <c r="R91" s="100"/>
    </row>
    <row r="92" spans="2:18" s="91" customFormat="1" ht="21" customHeight="1">
      <c r="B92" s="99"/>
      <c r="D92" s="76" t="s">
        <v>105</v>
      </c>
      <c r="N92" s="150">
        <f>$N$160</f>
        <v>0</v>
      </c>
      <c r="O92" s="197"/>
      <c r="P92" s="197"/>
      <c r="Q92" s="197"/>
      <c r="R92" s="100"/>
    </row>
    <row r="93" spans="2:18" s="91" customFormat="1" ht="21" customHeight="1">
      <c r="B93" s="99"/>
      <c r="D93" s="76" t="s">
        <v>106</v>
      </c>
      <c r="N93" s="150">
        <f>$N$169</f>
        <v>0</v>
      </c>
      <c r="O93" s="197"/>
      <c r="P93" s="197"/>
      <c r="Q93" s="197"/>
      <c r="R93" s="100"/>
    </row>
    <row r="94" spans="2:18" s="91" customFormat="1" ht="21" customHeight="1">
      <c r="B94" s="99"/>
      <c r="D94" s="76" t="s">
        <v>107</v>
      </c>
      <c r="N94" s="150">
        <f>$N$260</f>
        <v>0</v>
      </c>
      <c r="O94" s="197"/>
      <c r="P94" s="197"/>
      <c r="Q94" s="197"/>
      <c r="R94" s="100"/>
    </row>
    <row r="95" spans="2:18" s="91" customFormat="1" ht="21" customHeight="1">
      <c r="B95" s="99"/>
      <c r="D95" s="76" t="s">
        <v>108</v>
      </c>
      <c r="N95" s="150">
        <f>$N$267</f>
        <v>0</v>
      </c>
      <c r="O95" s="197"/>
      <c r="P95" s="197"/>
      <c r="Q95" s="197"/>
      <c r="R95" s="100"/>
    </row>
    <row r="96" spans="2:18" s="91" customFormat="1" ht="21" customHeight="1">
      <c r="B96" s="99"/>
      <c r="D96" s="76" t="s">
        <v>109</v>
      </c>
      <c r="N96" s="150">
        <f>$N$272</f>
        <v>0</v>
      </c>
      <c r="O96" s="197"/>
      <c r="P96" s="197"/>
      <c r="Q96" s="197"/>
      <c r="R96" s="100"/>
    </row>
    <row r="97" spans="2:18" s="95" customFormat="1" ht="25.5" customHeight="1">
      <c r="B97" s="96"/>
      <c r="D97" s="97" t="s">
        <v>110</v>
      </c>
      <c r="N97" s="198">
        <f>$N$274</f>
        <v>0</v>
      </c>
      <c r="O97" s="197"/>
      <c r="P97" s="197"/>
      <c r="Q97" s="197"/>
      <c r="R97" s="98"/>
    </row>
    <row r="98" spans="2:18" s="91" customFormat="1" ht="21" customHeight="1">
      <c r="B98" s="99"/>
      <c r="D98" s="76" t="s">
        <v>111</v>
      </c>
      <c r="N98" s="150">
        <f>$N$275</f>
        <v>0</v>
      </c>
      <c r="O98" s="197"/>
      <c r="P98" s="197"/>
      <c r="Q98" s="197"/>
      <c r="R98" s="100"/>
    </row>
    <row r="99" spans="2:18" s="91" customFormat="1" ht="21" customHeight="1">
      <c r="B99" s="99"/>
      <c r="D99" s="76" t="s">
        <v>112</v>
      </c>
      <c r="N99" s="150">
        <f>$N$278</f>
        <v>0</v>
      </c>
      <c r="O99" s="197"/>
      <c r="P99" s="197"/>
      <c r="Q99" s="197"/>
      <c r="R99" s="100"/>
    </row>
    <row r="100" spans="2:18" s="6" customFormat="1" ht="22.5" customHeight="1">
      <c r="B100" s="22"/>
      <c r="R100" s="23"/>
    </row>
    <row r="101" spans="2:21" s="6" customFormat="1" ht="30" customHeight="1">
      <c r="B101" s="22"/>
      <c r="C101" s="63" t="s">
        <v>113</v>
      </c>
      <c r="N101" s="151">
        <f>ROUND($N$102+$N$103+$N$104+$N$105+$N$106+$N$107,2)</f>
        <v>0</v>
      </c>
      <c r="O101" s="148"/>
      <c r="P101" s="148"/>
      <c r="Q101" s="148"/>
      <c r="R101" s="23"/>
      <c r="T101" s="101"/>
      <c r="U101" s="102" t="s">
        <v>42</v>
      </c>
    </row>
    <row r="102" spans="2:62" s="6" customFormat="1" ht="18.75" customHeight="1">
      <c r="B102" s="22"/>
      <c r="D102" s="147" t="s">
        <v>114</v>
      </c>
      <c r="E102" s="148"/>
      <c r="F102" s="148"/>
      <c r="G102" s="148"/>
      <c r="H102" s="148"/>
      <c r="N102" s="149">
        <f>ROUND($N$87*$T$102,2)</f>
        <v>0</v>
      </c>
      <c r="O102" s="148"/>
      <c r="P102" s="148"/>
      <c r="Q102" s="148"/>
      <c r="R102" s="23"/>
      <c r="T102" s="103"/>
      <c r="U102" s="104" t="s">
        <v>45</v>
      </c>
      <c r="AY102" s="6" t="s">
        <v>115</v>
      </c>
      <c r="BE102" s="80">
        <f>IF($U$102="základní",$N$102,0)</f>
        <v>0</v>
      </c>
      <c r="BF102" s="80">
        <f>IF($U$102="snížená",$N$102,0)</f>
        <v>0</v>
      </c>
      <c r="BG102" s="80">
        <f>IF($U$102="zákl. přenesená",$N$102,0)</f>
        <v>0</v>
      </c>
      <c r="BH102" s="80">
        <f>IF($U$102="sníž. přenesená",$N$102,0)</f>
        <v>0</v>
      </c>
      <c r="BI102" s="80">
        <f>IF($U$102="nulová",$N$102,0)</f>
        <v>0</v>
      </c>
      <c r="BJ102" s="6" t="s">
        <v>93</v>
      </c>
    </row>
    <row r="103" spans="2:62" s="6" customFormat="1" ht="18.75" customHeight="1">
      <c r="B103" s="22"/>
      <c r="D103" s="147" t="s">
        <v>116</v>
      </c>
      <c r="E103" s="148"/>
      <c r="F103" s="148"/>
      <c r="G103" s="148"/>
      <c r="H103" s="148"/>
      <c r="N103" s="149">
        <f>ROUND($N$87*$T$103,2)</f>
        <v>0</v>
      </c>
      <c r="O103" s="148"/>
      <c r="P103" s="148"/>
      <c r="Q103" s="148"/>
      <c r="R103" s="23"/>
      <c r="T103" s="103"/>
      <c r="U103" s="104" t="s">
        <v>45</v>
      </c>
      <c r="AY103" s="6" t="s">
        <v>115</v>
      </c>
      <c r="BE103" s="80">
        <f>IF($U$103="základní",$N$103,0)</f>
        <v>0</v>
      </c>
      <c r="BF103" s="80">
        <f>IF($U$103="snížená",$N$103,0)</f>
        <v>0</v>
      </c>
      <c r="BG103" s="80">
        <f>IF($U$103="zákl. přenesená",$N$103,0)</f>
        <v>0</v>
      </c>
      <c r="BH103" s="80">
        <f>IF($U$103="sníž. přenesená",$N$103,0)</f>
        <v>0</v>
      </c>
      <c r="BI103" s="80">
        <f>IF($U$103="nulová",$N$103,0)</f>
        <v>0</v>
      </c>
      <c r="BJ103" s="6" t="s">
        <v>93</v>
      </c>
    </row>
    <row r="104" spans="2:62" s="6" customFormat="1" ht="18.75" customHeight="1">
      <c r="B104" s="22"/>
      <c r="D104" s="147" t="s">
        <v>117</v>
      </c>
      <c r="E104" s="148"/>
      <c r="F104" s="148"/>
      <c r="G104" s="148"/>
      <c r="H104" s="148"/>
      <c r="N104" s="149">
        <f>ROUND($N$87*$T$104,2)</f>
        <v>0</v>
      </c>
      <c r="O104" s="148"/>
      <c r="P104" s="148"/>
      <c r="Q104" s="148"/>
      <c r="R104" s="23"/>
      <c r="T104" s="103"/>
      <c r="U104" s="104" t="s">
        <v>45</v>
      </c>
      <c r="AY104" s="6" t="s">
        <v>115</v>
      </c>
      <c r="BE104" s="80">
        <f>IF($U$104="základní",$N$104,0)</f>
        <v>0</v>
      </c>
      <c r="BF104" s="80">
        <f>IF($U$104="snížená",$N$104,0)</f>
        <v>0</v>
      </c>
      <c r="BG104" s="80">
        <f>IF($U$104="zákl. přenesená",$N$104,0)</f>
        <v>0</v>
      </c>
      <c r="BH104" s="80">
        <f>IF($U$104="sníž. přenesená",$N$104,0)</f>
        <v>0</v>
      </c>
      <c r="BI104" s="80">
        <f>IF($U$104="nulová",$N$104,0)</f>
        <v>0</v>
      </c>
      <c r="BJ104" s="6" t="s">
        <v>93</v>
      </c>
    </row>
    <row r="105" spans="2:62" s="6" customFormat="1" ht="18.75" customHeight="1">
      <c r="B105" s="22"/>
      <c r="D105" s="147" t="s">
        <v>118</v>
      </c>
      <c r="E105" s="148"/>
      <c r="F105" s="148"/>
      <c r="G105" s="148"/>
      <c r="H105" s="148"/>
      <c r="N105" s="149">
        <f>ROUND($N$87*$T$105,2)</f>
        <v>0</v>
      </c>
      <c r="O105" s="148"/>
      <c r="P105" s="148"/>
      <c r="Q105" s="148"/>
      <c r="R105" s="23"/>
      <c r="T105" s="103"/>
      <c r="U105" s="104" t="s">
        <v>45</v>
      </c>
      <c r="AY105" s="6" t="s">
        <v>115</v>
      </c>
      <c r="BE105" s="80">
        <f>IF($U$105="základní",$N$105,0)</f>
        <v>0</v>
      </c>
      <c r="BF105" s="80">
        <f>IF($U$105="snížená",$N$105,0)</f>
        <v>0</v>
      </c>
      <c r="BG105" s="80">
        <f>IF($U$105="zákl. přenesená",$N$105,0)</f>
        <v>0</v>
      </c>
      <c r="BH105" s="80">
        <f>IF($U$105="sníž. přenesená",$N$105,0)</f>
        <v>0</v>
      </c>
      <c r="BI105" s="80">
        <f>IF($U$105="nulová",$N$105,0)</f>
        <v>0</v>
      </c>
      <c r="BJ105" s="6" t="s">
        <v>93</v>
      </c>
    </row>
    <row r="106" spans="2:62" s="6" customFormat="1" ht="18.75" customHeight="1">
      <c r="B106" s="22"/>
      <c r="D106" s="147" t="s">
        <v>119</v>
      </c>
      <c r="E106" s="148"/>
      <c r="F106" s="148"/>
      <c r="G106" s="148"/>
      <c r="H106" s="148"/>
      <c r="N106" s="149">
        <f>ROUND($N$87*$T$106,2)</f>
        <v>0</v>
      </c>
      <c r="O106" s="148"/>
      <c r="P106" s="148"/>
      <c r="Q106" s="148"/>
      <c r="R106" s="23"/>
      <c r="T106" s="103"/>
      <c r="U106" s="104" t="s">
        <v>45</v>
      </c>
      <c r="AY106" s="6" t="s">
        <v>115</v>
      </c>
      <c r="BE106" s="80">
        <f>IF($U$106="základní",$N$106,0)</f>
        <v>0</v>
      </c>
      <c r="BF106" s="80">
        <f>IF($U$106="snížená",$N$106,0)</f>
        <v>0</v>
      </c>
      <c r="BG106" s="80">
        <f>IF($U$106="zákl. přenesená",$N$106,0)</f>
        <v>0</v>
      </c>
      <c r="BH106" s="80">
        <f>IF($U$106="sníž. přenesená",$N$106,0)</f>
        <v>0</v>
      </c>
      <c r="BI106" s="80">
        <f>IF($U$106="nulová",$N$106,0)</f>
        <v>0</v>
      </c>
      <c r="BJ106" s="6" t="s">
        <v>93</v>
      </c>
    </row>
    <row r="107" spans="2:62" s="6" customFormat="1" ht="18.75" customHeight="1">
      <c r="B107" s="22"/>
      <c r="D107" s="76" t="s">
        <v>120</v>
      </c>
      <c r="N107" s="149">
        <f>ROUND($N$87*$T$107,2)</f>
        <v>0</v>
      </c>
      <c r="O107" s="148"/>
      <c r="P107" s="148"/>
      <c r="Q107" s="148"/>
      <c r="R107" s="23"/>
      <c r="T107" s="105"/>
      <c r="U107" s="106" t="s">
        <v>43</v>
      </c>
      <c r="AY107" s="6" t="s">
        <v>121</v>
      </c>
      <c r="BE107" s="80">
        <f>IF($U$107="základní",$N$107,0)</f>
        <v>0</v>
      </c>
      <c r="BF107" s="80">
        <f>IF($U$107="snížená",$N$107,0)</f>
        <v>0</v>
      </c>
      <c r="BG107" s="80">
        <f>IF($U$107="zákl. přenesená",$N$107,0)</f>
        <v>0</v>
      </c>
      <c r="BH107" s="80">
        <f>IF($U$107="sníž. přenesená",$N$107,0)</f>
        <v>0</v>
      </c>
      <c r="BI107" s="80">
        <f>IF($U$107="nulová",$N$107,0)</f>
        <v>0</v>
      </c>
      <c r="BJ107" s="6" t="s">
        <v>20</v>
      </c>
    </row>
    <row r="108" spans="2:18" s="6" customFormat="1" ht="14.25" customHeight="1">
      <c r="B108" s="22"/>
      <c r="R108" s="23"/>
    </row>
    <row r="109" spans="2:18" s="6" customFormat="1" ht="30" customHeight="1">
      <c r="B109" s="22"/>
      <c r="C109" s="87" t="s">
        <v>91</v>
      </c>
      <c r="D109" s="31"/>
      <c r="E109" s="31"/>
      <c r="F109" s="31"/>
      <c r="G109" s="31"/>
      <c r="H109" s="31"/>
      <c r="I109" s="31"/>
      <c r="J109" s="31"/>
      <c r="K109" s="31"/>
      <c r="L109" s="143">
        <f>ROUND(SUM($N$87+$N$101),2)</f>
        <v>0</v>
      </c>
      <c r="M109" s="144"/>
      <c r="N109" s="144"/>
      <c r="O109" s="144"/>
      <c r="P109" s="144"/>
      <c r="Q109" s="144"/>
      <c r="R109" s="2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4" spans="2:18" s="6" customFormat="1" ht="7.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6" customFormat="1" ht="37.5" customHeight="1">
      <c r="B115" s="22"/>
      <c r="C115" s="171" t="s">
        <v>122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23"/>
    </row>
    <row r="116" spans="2:18" s="6" customFormat="1" ht="7.5" customHeight="1">
      <c r="B116" s="22"/>
      <c r="R116" s="23"/>
    </row>
    <row r="117" spans="2:18" s="6" customFormat="1" ht="37.5" customHeight="1">
      <c r="B117" s="22"/>
      <c r="C117" s="52" t="s">
        <v>15</v>
      </c>
      <c r="F117" s="157" t="str">
        <f>$F$6</f>
        <v>Výstavba vodovodu Česká Třebová - ul.Ústecká</v>
      </c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R117" s="23"/>
    </row>
    <row r="118" spans="2:18" s="6" customFormat="1" ht="7.5" customHeight="1">
      <c r="B118" s="22"/>
      <c r="R118" s="23"/>
    </row>
    <row r="119" spans="2:18" s="6" customFormat="1" ht="18.75" customHeight="1">
      <c r="B119" s="22"/>
      <c r="C119" s="17" t="s">
        <v>21</v>
      </c>
      <c r="F119" s="15" t="str">
        <f>$F$8</f>
        <v>Česká Třebová </v>
      </c>
      <c r="K119" s="17" t="s">
        <v>23</v>
      </c>
      <c r="M119" s="193" t="str">
        <f>IF($O$8="","",$O$8)</f>
        <v>01.02.2016</v>
      </c>
      <c r="N119" s="148"/>
      <c r="O119" s="148"/>
      <c r="P119" s="148"/>
      <c r="R119" s="23"/>
    </row>
    <row r="120" spans="2:18" s="6" customFormat="1" ht="7.5" customHeight="1">
      <c r="B120" s="22"/>
      <c r="R120" s="23"/>
    </row>
    <row r="121" spans="2:18" s="6" customFormat="1" ht="15.75" customHeight="1">
      <c r="B121" s="22"/>
      <c r="C121" s="17" t="s">
        <v>27</v>
      </c>
      <c r="F121" s="15" t="str">
        <f>$E$11</f>
        <v>Město Česká Třebová </v>
      </c>
      <c r="K121" s="17" t="s">
        <v>33</v>
      </c>
      <c r="M121" s="158" t="str">
        <f>$E$17</f>
        <v>KIP s.r.o. Litomyšl</v>
      </c>
      <c r="N121" s="148"/>
      <c r="O121" s="148"/>
      <c r="P121" s="148"/>
      <c r="Q121" s="148"/>
      <c r="R121" s="23"/>
    </row>
    <row r="122" spans="2:18" s="6" customFormat="1" ht="15" customHeight="1">
      <c r="B122" s="22"/>
      <c r="C122" s="17" t="s">
        <v>31</v>
      </c>
      <c r="F122" s="15" t="str">
        <f>IF($E$14="","",$E$14)</f>
        <v>Vyplň údaj</v>
      </c>
      <c r="K122" s="17" t="s">
        <v>36</v>
      </c>
      <c r="M122" s="158" t="str">
        <f>$E$20</f>
        <v>Jiří Coufal</v>
      </c>
      <c r="N122" s="148"/>
      <c r="O122" s="148"/>
      <c r="P122" s="148"/>
      <c r="Q122" s="148"/>
      <c r="R122" s="23"/>
    </row>
    <row r="123" spans="2:18" s="6" customFormat="1" ht="11.25" customHeight="1">
      <c r="B123" s="22"/>
      <c r="R123" s="23"/>
    </row>
    <row r="124" spans="2:27" s="107" customFormat="1" ht="30" customHeight="1">
      <c r="B124" s="108"/>
      <c r="C124" s="109" t="s">
        <v>123</v>
      </c>
      <c r="D124" s="110" t="s">
        <v>124</v>
      </c>
      <c r="E124" s="110" t="s">
        <v>60</v>
      </c>
      <c r="F124" s="194" t="s">
        <v>125</v>
      </c>
      <c r="G124" s="195"/>
      <c r="H124" s="195"/>
      <c r="I124" s="195"/>
      <c r="J124" s="110" t="s">
        <v>126</v>
      </c>
      <c r="K124" s="110" t="s">
        <v>127</v>
      </c>
      <c r="L124" s="194" t="s">
        <v>128</v>
      </c>
      <c r="M124" s="195"/>
      <c r="N124" s="194" t="s">
        <v>129</v>
      </c>
      <c r="O124" s="195"/>
      <c r="P124" s="195"/>
      <c r="Q124" s="196"/>
      <c r="R124" s="111"/>
      <c r="T124" s="58" t="s">
        <v>130</v>
      </c>
      <c r="U124" s="59" t="s">
        <v>42</v>
      </c>
      <c r="V124" s="59" t="s">
        <v>131</v>
      </c>
      <c r="W124" s="59" t="s">
        <v>132</v>
      </c>
      <c r="X124" s="59" t="s">
        <v>133</v>
      </c>
      <c r="Y124" s="59" t="s">
        <v>134</v>
      </c>
      <c r="Z124" s="59" t="s">
        <v>135</v>
      </c>
      <c r="AA124" s="60" t="s">
        <v>136</v>
      </c>
    </row>
    <row r="125" spans="2:63" s="6" customFormat="1" ht="30" customHeight="1">
      <c r="B125" s="22"/>
      <c r="C125" s="63" t="s">
        <v>95</v>
      </c>
      <c r="N125" s="188">
        <f>$BK$125</f>
        <v>0</v>
      </c>
      <c r="O125" s="148"/>
      <c r="P125" s="148"/>
      <c r="Q125" s="148"/>
      <c r="R125" s="23"/>
      <c r="T125" s="62"/>
      <c r="U125" s="36"/>
      <c r="V125" s="36"/>
      <c r="W125" s="112">
        <f>$W$126+$W$274+$W$289</f>
        <v>0</v>
      </c>
      <c r="X125" s="36"/>
      <c r="Y125" s="112">
        <f>$Y$126+$Y$274+$Y$289</f>
        <v>0</v>
      </c>
      <c r="Z125" s="36"/>
      <c r="AA125" s="113">
        <f>$AA$126+$AA$274+$AA$289</f>
        <v>0</v>
      </c>
      <c r="AT125" s="6" t="s">
        <v>77</v>
      </c>
      <c r="AU125" s="6" t="s">
        <v>100</v>
      </c>
      <c r="BK125" s="114">
        <f>$BK$126+$BK$274+$BK$289</f>
        <v>0</v>
      </c>
    </row>
    <row r="126" spans="2:63" s="115" customFormat="1" ht="37.5" customHeight="1">
      <c r="B126" s="116"/>
      <c r="D126" s="117" t="s">
        <v>101</v>
      </c>
      <c r="E126" s="117"/>
      <c r="F126" s="117"/>
      <c r="G126" s="117"/>
      <c r="H126" s="117"/>
      <c r="I126" s="117"/>
      <c r="J126" s="117"/>
      <c r="K126" s="117"/>
      <c r="L126" s="117"/>
      <c r="M126" s="117"/>
      <c r="N126" s="180">
        <f>$BK$126</f>
        <v>0</v>
      </c>
      <c r="O126" s="183"/>
      <c r="P126" s="183"/>
      <c r="Q126" s="183"/>
      <c r="R126" s="119"/>
      <c r="T126" s="120"/>
      <c r="W126" s="121">
        <f>$W$127+$W$156+$W$158+$W$160+$W$169+$W$260+$W$267+$W$272</f>
        <v>0</v>
      </c>
      <c r="Y126" s="121">
        <f>$Y$127+$Y$156+$Y$158+$Y$160+$Y$169+$Y$260+$Y$267+$Y$272</f>
        <v>0</v>
      </c>
      <c r="AA126" s="122">
        <f>$AA$127+$AA$156+$AA$158+$AA$160+$AA$169+$AA$260+$AA$267+$AA$272</f>
        <v>0</v>
      </c>
      <c r="AR126" s="118" t="s">
        <v>20</v>
      </c>
      <c r="AT126" s="118" t="s">
        <v>77</v>
      </c>
      <c r="AU126" s="118" t="s">
        <v>78</v>
      </c>
      <c r="AY126" s="118" t="s">
        <v>137</v>
      </c>
      <c r="BK126" s="123">
        <f>$BK$127+$BK$156+$BK$158+$BK$160+$BK$169+$BK$260+$BK$267+$BK$272</f>
        <v>0</v>
      </c>
    </row>
    <row r="127" spans="2:63" s="115" customFormat="1" ht="21" customHeight="1">
      <c r="B127" s="116"/>
      <c r="D127" s="124" t="s">
        <v>102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182">
        <f>$BK$127</f>
        <v>0</v>
      </c>
      <c r="O127" s="183"/>
      <c r="P127" s="183"/>
      <c r="Q127" s="183"/>
      <c r="R127" s="119"/>
      <c r="T127" s="120"/>
      <c r="W127" s="121">
        <f>SUM($W$128:$W$155)</f>
        <v>0</v>
      </c>
      <c r="Y127" s="121">
        <f>SUM($Y$128:$Y$155)</f>
        <v>0</v>
      </c>
      <c r="AA127" s="122">
        <f>SUM($AA$128:$AA$155)</f>
        <v>0</v>
      </c>
      <c r="AR127" s="118" t="s">
        <v>20</v>
      </c>
      <c r="AT127" s="118" t="s">
        <v>77</v>
      </c>
      <c r="AU127" s="118" t="s">
        <v>20</v>
      </c>
      <c r="AY127" s="118" t="s">
        <v>137</v>
      </c>
      <c r="BK127" s="123">
        <f>SUM($BK$128:$BK$155)</f>
        <v>0</v>
      </c>
    </row>
    <row r="128" spans="2:65" s="6" customFormat="1" ht="27" customHeight="1">
      <c r="B128" s="22"/>
      <c r="C128" s="125" t="s">
        <v>20</v>
      </c>
      <c r="D128" s="125" t="s">
        <v>138</v>
      </c>
      <c r="E128" s="126" t="s">
        <v>139</v>
      </c>
      <c r="F128" s="184" t="s">
        <v>140</v>
      </c>
      <c r="G128" s="185"/>
      <c r="H128" s="185"/>
      <c r="I128" s="185"/>
      <c r="J128" s="127" t="s">
        <v>141</v>
      </c>
      <c r="K128" s="128">
        <v>51.2</v>
      </c>
      <c r="L128" s="186">
        <v>0</v>
      </c>
      <c r="M128" s="185"/>
      <c r="N128" s="187">
        <f>ROUND($L$128*$K$128,2)</f>
        <v>0</v>
      </c>
      <c r="O128" s="185"/>
      <c r="P128" s="185"/>
      <c r="Q128" s="185"/>
      <c r="R128" s="23"/>
      <c r="T128" s="129"/>
      <c r="U128" s="29" t="s">
        <v>43</v>
      </c>
      <c r="W128" s="130">
        <f>$V$128*$K$128</f>
        <v>0</v>
      </c>
      <c r="X128" s="130">
        <v>0</v>
      </c>
      <c r="Y128" s="130">
        <f>$X$128*$K$128</f>
        <v>0</v>
      </c>
      <c r="Z128" s="130">
        <v>0</v>
      </c>
      <c r="AA128" s="131">
        <f>$Z$128*$K$128</f>
        <v>0</v>
      </c>
      <c r="AR128" s="6" t="s">
        <v>142</v>
      </c>
      <c r="AT128" s="6" t="s">
        <v>138</v>
      </c>
      <c r="AU128" s="6" t="s">
        <v>93</v>
      </c>
      <c r="AY128" s="6" t="s">
        <v>137</v>
      </c>
      <c r="BE128" s="80">
        <f>IF($U$128="základní",$N$128,0)</f>
        <v>0</v>
      </c>
      <c r="BF128" s="80">
        <f>IF($U$128="snížená",$N$128,0)</f>
        <v>0</v>
      </c>
      <c r="BG128" s="80">
        <f>IF($U$128="zákl. přenesená",$N$128,0)</f>
        <v>0</v>
      </c>
      <c r="BH128" s="80">
        <f>IF($U$128="sníž. přenesená",$N$128,0)</f>
        <v>0</v>
      </c>
      <c r="BI128" s="80">
        <f>IF($U$128="nulová",$N$128,0)</f>
        <v>0</v>
      </c>
      <c r="BJ128" s="6" t="s">
        <v>20</v>
      </c>
      <c r="BK128" s="80">
        <f>ROUND($L$128*$K$128,2)</f>
        <v>0</v>
      </c>
      <c r="BL128" s="6" t="s">
        <v>142</v>
      </c>
      <c r="BM128" s="6" t="s">
        <v>143</v>
      </c>
    </row>
    <row r="129" spans="2:65" s="6" customFormat="1" ht="27" customHeight="1">
      <c r="B129" s="22"/>
      <c r="C129" s="125" t="s">
        <v>144</v>
      </c>
      <c r="D129" s="125" t="s">
        <v>138</v>
      </c>
      <c r="E129" s="126" t="s">
        <v>145</v>
      </c>
      <c r="F129" s="184" t="s">
        <v>146</v>
      </c>
      <c r="G129" s="185"/>
      <c r="H129" s="185"/>
      <c r="I129" s="185"/>
      <c r="J129" s="127" t="s">
        <v>141</v>
      </c>
      <c r="K129" s="128">
        <v>51.2</v>
      </c>
      <c r="L129" s="186">
        <v>0</v>
      </c>
      <c r="M129" s="185"/>
      <c r="N129" s="187">
        <f>ROUND($L$129*$K$129,2)</f>
        <v>0</v>
      </c>
      <c r="O129" s="185"/>
      <c r="P129" s="185"/>
      <c r="Q129" s="185"/>
      <c r="R129" s="23"/>
      <c r="T129" s="129"/>
      <c r="U129" s="29" t="s">
        <v>43</v>
      </c>
      <c r="W129" s="130">
        <f>$V$129*$K$129</f>
        <v>0</v>
      </c>
      <c r="X129" s="130">
        <v>0</v>
      </c>
      <c r="Y129" s="130">
        <f>$X$129*$K$129</f>
        <v>0</v>
      </c>
      <c r="Z129" s="130">
        <v>0</v>
      </c>
      <c r="AA129" s="131">
        <f>$Z$129*$K$129</f>
        <v>0</v>
      </c>
      <c r="AR129" s="6" t="s">
        <v>142</v>
      </c>
      <c r="AT129" s="6" t="s">
        <v>138</v>
      </c>
      <c r="AU129" s="6" t="s">
        <v>93</v>
      </c>
      <c r="AY129" s="6" t="s">
        <v>137</v>
      </c>
      <c r="BE129" s="80">
        <f>IF($U$129="základní",$N$129,0)</f>
        <v>0</v>
      </c>
      <c r="BF129" s="80">
        <f>IF($U$129="snížená",$N$129,0)</f>
        <v>0</v>
      </c>
      <c r="BG129" s="80">
        <f>IF($U$129="zákl. přenesená",$N$129,0)</f>
        <v>0</v>
      </c>
      <c r="BH129" s="80">
        <f>IF($U$129="sníž. přenesená",$N$129,0)</f>
        <v>0</v>
      </c>
      <c r="BI129" s="80">
        <f>IF($U$129="nulová",$N$129,0)</f>
        <v>0</v>
      </c>
      <c r="BJ129" s="6" t="s">
        <v>20</v>
      </c>
      <c r="BK129" s="80">
        <f>ROUND($L$129*$K$129,2)</f>
        <v>0</v>
      </c>
      <c r="BL129" s="6" t="s">
        <v>142</v>
      </c>
      <c r="BM129" s="6" t="s">
        <v>147</v>
      </c>
    </row>
    <row r="130" spans="2:65" s="6" customFormat="1" ht="27" customHeight="1">
      <c r="B130" s="22"/>
      <c r="C130" s="125" t="s">
        <v>93</v>
      </c>
      <c r="D130" s="125" t="s">
        <v>138</v>
      </c>
      <c r="E130" s="126" t="s">
        <v>148</v>
      </c>
      <c r="F130" s="184" t="s">
        <v>149</v>
      </c>
      <c r="G130" s="185"/>
      <c r="H130" s="185"/>
      <c r="I130" s="185"/>
      <c r="J130" s="127" t="s">
        <v>141</v>
      </c>
      <c r="K130" s="128">
        <v>958.56</v>
      </c>
      <c r="L130" s="186">
        <v>0</v>
      </c>
      <c r="M130" s="185"/>
      <c r="N130" s="187">
        <f>ROUND($L$130*$K$130,2)</f>
        <v>0</v>
      </c>
      <c r="O130" s="185"/>
      <c r="P130" s="185"/>
      <c r="Q130" s="185"/>
      <c r="R130" s="23"/>
      <c r="T130" s="129"/>
      <c r="U130" s="29" t="s">
        <v>43</v>
      </c>
      <c r="W130" s="130">
        <f>$V$130*$K$130</f>
        <v>0</v>
      </c>
      <c r="X130" s="130">
        <v>0</v>
      </c>
      <c r="Y130" s="130">
        <f>$X$130*$K$130</f>
        <v>0</v>
      </c>
      <c r="Z130" s="130">
        <v>0</v>
      </c>
      <c r="AA130" s="131">
        <f>$Z$130*$K$130</f>
        <v>0</v>
      </c>
      <c r="AR130" s="6" t="s">
        <v>142</v>
      </c>
      <c r="AT130" s="6" t="s">
        <v>138</v>
      </c>
      <c r="AU130" s="6" t="s">
        <v>93</v>
      </c>
      <c r="AY130" s="6" t="s">
        <v>137</v>
      </c>
      <c r="BE130" s="80">
        <f>IF($U$130="základní",$N$130,0)</f>
        <v>0</v>
      </c>
      <c r="BF130" s="80">
        <f>IF($U$130="snížená",$N$130,0)</f>
        <v>0</v>
      </c>
      <c r="BG130" s="80">
        <f>IF($U$130="zákl. přenesená",$N$130,0)</f>
        <v>0</v>
      </c>
      <c r="BH130" s="80">
        <f>IF($U$130="sníž. přenesená",$N$130,0)</f>
        <v>0</v>
      </c>
      <c r="BI130" s="80">
        <f>IF($U$130="nulová",$N$130,0)</f>
        <v>0</v>
      </c>
      <c r="BJ130" s="6" t="s">
        <v>20</v>
      </c>
      <c r="BK130" s="80">
        <f>ROUND($L$130*$K$130,2)</f>
        <v>0</v>
      </c>
      <c r="BL130" s="6" t="s">
        <v>142</v>
      </c>
      <c r="BM130" s="6" t="s">
        <v>150</v>
      </c>
    </row>
    <row r="131" spans="2:65" s="6" customFormat="1" ht="27" customHeight="1">
      <c r="B131" s="22"/>
      <c r="C131" s="125" t="s">
        <v>142</v>
      </c>
      <c r="D131" s="125" t="s">
        <v>138</v>
      </c>
      <c r="E131" s="126" t="s">
        <v>151</v>
      </c>
      <c r="F131" s="184" t="s">
        <v>152</v>
      </c>
      <c r="G131" s="185"/>
      <c r="H131" s="185"/>
      <c r="I131" s="185"/>
      <c r="J131" s="127" t="s">
        <v>141</v>
      </c>
      <c r="K131" s="128">
        <v>958.56</v>
      </c>
      <c r="L131" s="186">
        <v>0</v>
      </c>
      <c r="M131" s="185"/>
      <c r="N131" s="187">
        <f>ROUND($L$131*$K$131,2)</f>
        <v>0</v>
      </c>
      <c r="O131" s="185"/>
      <c r="P131" s="185"/>
      <c r="Q131" s="185"/>
      <c r="R131" s="23"/>
      <c r="T131" s="129"/>
      <c r="U131" s="29" t="s">
        <v>43</v>
      </c>
      <c r="W131" s="130">
        <f>$V$131*$K$131</f>
        <v>0</v>
      </c>
      <c r="X131" s="130">
        <v>0</v>
      </c>
      <c r="Y131" s="130">
        <f>$X$131*$K$131</f>
        <v>0</v>
      </c>
      <c r="Z131" s="130">
        <v>0</v>
      </c>
      <c r="AA131" s="131">
        <f>$Z$131*$K$131</f>
        <v>0</v>
      </c>
      <c r="AR131" s="6" t="s">
        <v>142</v>
      </c>
      <c r="AT131" s="6" t="s">
        <v>138</v>
      </c>
      <c r="AU131" s="6" t="s">
        <v>93</v>
      </c>
      <c r="AY131" s="6" t="s">
        <v>137</v>
      </c>
      <c r="BE131" s="80">
        <f>IF($U$131="základní",$N$131,0)</f>
        <v>0</v>
      </c>
      <c r="BF131" s="80">
        <f>IF($U$131="snížená",$N$131,0)</f>
        <v>0</v>
      </c>
      <c r="BG131" s="80">
        <f>IF($U$131="zákl. přenesená",$N$131,0)</f>
        <v>0</v>
      </c>
      <c r="BH131" s="80">
        <f>IF($U$131="sníž. přenesená",$N$131,0)</f>
        <v>0</v>
      </c>
      <c r="BI131" s="80">
        <f>IF($U$131="nulová",$N$131,0)</f>
        <v>0</v>
      </c>
      <c r="BJ131" s="6" t="s">
        <v>20</v>
      </c>
      <c r="BK131" s="80">
        <f>ROUND($L$131*$K$131,2)</f>
        <v>0</v>
      </c>
      <c r="BL131" s="6" t="s">
        <v>142</v>
      </c>
      <c r="BM131" s="6" t="s">
        <v>153</v>
      </c>
    </row>
    <row r="132" spans="2:65" s="6" customFormat="1" ht="27" customHeight="1">
      <c r="B132" s="22"/>
      <c r="C132" s="125" t="s">
        <v>154</v>
      </c>
      <c r="D132" s="125" t="s">
        <v>138</v>
      </c>
      <c r="E132" s="126" t="s">
        <v>155</v>
      </c>
      <c r="F132" s="184" t="s">
        <v>156</v>
      </c>
      <c r="G132" s="185"/>
      <c r="H132" s="185"/>
      <c r="I132" s="185"/>
      <c r="J132" s="127" t="s">
        <v>141</v>
      </c>
      <c r="K132" s="128">
        <v>864.34</v>
      </c>
      <c r="L132" s="186">
        <v>0</v>
      </c>
      <c r="M132" s="185"/>
      <c r="N132" s="187">
        <f>ROUND($L$132*$K$132,2)</f>
        <v>0</v>
      </c>
      <c r="O132" s="185"/>
      <c r="P132" s="185"/>
      <c r="Q132" s="185"/>
      <c r="R132" s="23"/>
      <c r="T132" s="129"/>
      <c r="U132" s="29" t="s">
        <v>43</v>
      </c>
      <c r="W132" s="130">
        <f>$V$132*$K$132</f>
        <v>0</v>
      </c>
      <c r="X132" s="130">
        <v>0</v>
      </c>
      <c r="Y132" s="130">
        <f>$X$132*$K$132</f>
        <v>0</v>
      </c>
      <c r="Z132" s="130">
        <v>0</v>
      </c>
      <c r="AA132" s="131">
        <f>$Z$132*$K$132</f>
        <v>0</v>
      </c>
      <c r="AR132" s="6" t="s">
        <v>142</v>
      </c>
      <c r="AT132" s="6" t="s">
        <v>138</v>
      </c>
      <c r="AU132" s="6" t="s">
        <v>93</v>
      </c>
      <c r="AY132" s="6" t="s">
        <v>137</v>
      </c>
      <c r="BE132" s="80">
        <f>IF($U$132="základní",$N$132,0)</f>
        <v>0</v>
      </c>
      <c r="BF132" s="80">
        <f>IF($U$132="snížená",$N$132,0)</f>
        <v>0</v>
      </c>
      <c r="BG132" s="80">
        <f>IF($U$132="zákl. přenesená",$N$132,0)</f>
        <v>0</v>
      </c>
      <c r="BH132" s="80">
        <f>IF($U$132="sníž. přenesená",$N$132,0)</f>
        <v>0</v>
      </c>
      <c r="BI132" s="80">
        <f>IF($U$132="nulová",$N$132,0)</f>
        <v>0</v>
      </c>
      <c r="BJ132" s="6" t="s">
        <v>20</v>
      </c>
      <c r="BK132" s="80">
        <f>ROUND($L$132*$K$132,2)</f>
        <v>0</v>
      </c>
      <c r="BL132" s="6" t="s">
        <v>142</v>
      </c>
      <c r="BM132" s="6" t="s">
        <v>157</v>
      </c>
    </row>
    <row r="133" spans="2:65" s="6" customFormat="1" ht="15.75" customHeight="1">
      <c r="B133" s="22"/>
      <c r="C133" s="125" t="s">
        <v>158</v>
      </c>
      <c r="D133" s="125" t="s">
        <v>138</v>
      </c>
      <c r="E133" s="126" t="s">
        <v>159</v>
      </c>
      <c r="F133" s="184" t="s">
        <v>160</v>
      </c>
      <c r="G133" s="185"/>
      <c r="H133" s="185"/>
      <c r="I133" s="185"/>
      <c r="J133" s="127" t="s">
        <v>161</v>
      </c>
      <c r="K133" s="128">
        <v>379</v>
      </c>
      <c r="L133" s="186">
        <v>0</v>
      </c>
      <c r="M133" s="185"/>
      <c r="N133" s="187">
        <f>ROUND($L$133*$K$133,2)</f>
        <v>0</v>
      </c>
      <c r="O133" s="185"/>
      <c r="P133" s="185"/>
      <c r="Q133" s="185"/>
      <c r="R133" s="23"/>
      <c r="T133" s="129"/>
      <c r="U133" s="29" t="s">
        <v>43</v>
      </c>
      <c r="W133" s="130">
        <f>$V$133*$K$133</f>
        <v>0</v>
      </c>
      <c r="X133" s="130">
        <v>0</v>
      </c>
      <c r="Y133" s="130">
        <f>$X$133*$K$133</f>
        <v>0</v>
      </c>
      <c r="Z133" s="130">
        <v>0</v>
      </c>
      <c r="AA133" s="131">
        <f>$Z$133*$K$133</f>
        <v>0</v>
      </c>
      <c r="AR133" s="6" t="s">
        <v>142</v>
      </c>
      <c r="AT133" s="6" t="s">
        <v>138</v>
      </c>
      <c r="AU133" s="6" t="s">
        <v>93</v>
      </c>
      <c r="AY133" s="6" t="s">
        <v>137</v>
      </c>
      <c r="BE133" s="80">
        <f>IF($U$133="základní",$N$133,0)</f>
        <v>0</v>
      </c>
      <c r="BF133" s="80">
        <f>IF($U$133="snížená",$N$133,0)</f>
        <v>0</v>
      </c>
      <c r="BG133" s="80">
        <f>IF($U$133="zákl. přenesená",$N$133,0)</f>
        <v>0</v>
      </c>
      <c r="BH133" s="80">
        <f>IF($U$133="sníž. přenesená",$N$133,0)</f>
        <v>0</v>
      </c>
      <c r="BI133" s="80">
        <f>IF($U$133="nulová",$N$133,0)</f>
        <v>0</v>
      </c>
      <c r="BJ133" s="6" t="s">
        <v>20</v>
      </c>
      <c r="BK133" s="80">
        <f>ROUND($L$133*$K$133,2)</f>
        <v>0</v>
      </c>
      <c r="BL133" s="6" t="s">
        <v>142</v>
      </c>
      <c r="BM133" s="6" t="s">
        <v>162</v>
      </c>
    </row>
    <row r="134" spans="2:65" s="6" customFormat="1" ht="27" customHeight="1">
      <c r="B134" s="22"/>
      <c r="C134" s="125" t="s">
        <v>163</v>
      </c>
      <c r="D134" s="125" t="s">
        <v>138</v>
      </c>
      <c r="E134" s="126" t="s">
        <v>164</v>
      </c>
      <c r="F134" s="184" t="s">
        <v>165</v>
      </c>
      <c r="G134" s="185"/>
      <c r="H134" s="185"/>
      <c r="I134" s="185"/>
      <c r="J134" s="127" t="s">
        <v>166</v>
      </c>
      <c r="K134" s="128">
        <v>240</v>
      </c>
      <c r="L134" s="186">
        <v>0</v>
      </c>
      <c r="M134" s="185"/>
      <c r="N134" s="187">
        <f>ROUND($L$134*$K$134,2)</f>
        <v>0</v>
      </c>
      <c r="O134" s="185"/>
      <c r="P134" s="185"/>
      <c r="Q134" s="185"/>
      <c r="R134" s="23"/>
      <c r="T134" s="129"/>
      <c r="U134" s="29" t="s">
        <v>43</v>
      </c>
      <c r="W134" s="130">
        <f>$V$134*$K$134</f>
        <v>0</v>
      </c>
      <c r="X134" s="130">
        <v>0</v>
      </c>
      <c r="Y134" s="130">
        <f>$X$134*$K$134</f>
        <v>0</v>
      </c>
      <c r="Z134" s="130">
        <v>0</v>
      </c>
      <c r="AA134" s="131">
        <f>$Z$134*$K$134</f>
        <v>0</v>
      </c>
      <c r="AR134" s="6" t="s">
        <v>142</v>
      </c>
      <c r="AT134" s="6" t="s">
        <v>138</v>
      </c>
      <c r="AU134" s="6" t="s">
        <v>93</v>
      </c>
      <c r="AY134" s="6" t="s">
        <v>137</v>
      </c>
      <c r="BE134" s="80">
        <f>IF($U$134="základní",$N$134,0)</f>
        <v>0</v>
      </c>
      <c r="BF134" s="80">
        <f>IF($U$134="snížená",$N$134,0)</f>
        <v>0</v>
      </c>
      <c r="BG134" s="80">
        <f>IF($U$134="zákl. přenesená",$N$134,0)</f>
        <v>0</v>
      </c>
      <c r="BH134" s="80">
        <f>IF($U$134="sníž. přenesená",$N$134,0)</f>
        <v>0</v>
      </c>
      <c r="BI134" s="80">
        <f>IF($U$134="nulová",$N$134,0)</f>
        <v>0</v>
      </c>
      <c r="BJ134" s="6" t="s">
        <v>20</v>
      </c>
      <c r="BK134" s="80">
        <f>ROUND($L$134*$K$134,2)</f>
        <v>0</v>
      </c>
      <c r="BL134" s="6" t="s">
        <v>142</v>
      </c>
      <c r="BM134" s="6" t="s">
        <v>167</v>
      </c>
    </row>
    <row r="135" spans="2:65" s="6" customFormat="1" ht="27" customHeight="1">
      <c r="B135" s="22"/>
      <c r="C135" s="125" t="s">
        <v>168</v>
      </c>
      <c r="D135" s="125" t="s">
        <v>138</v>
      </c>
      <c r="E135" s="126" t="s">
        <v>169</v>
      </c>
      <c r="F135" s="184" t="s">
        <v>170</v>
      </c>
      <c r="G135" s="185"/>
      <c r="H135" s="185"/>
      <c r="I135" s="185"/>
      <c r="J135" s="127" t="s">
        <v>171</v>
      </c>
      <c r="K135" s="128">
        <v>10</v>
      </c>
      <c r="L135" s="186">
        <v>0</v>
      </c>
      <c r="M135" s="185"/>
      <c r="N135" s="187">
        <f>ROUND($L$135*$K$135,2)</f>
        <v>0</v>
      </c>
      <c r="O135" s="185"/>
      <c r="P135" s="185"/>
      <c r="Q135" s="185"/>
      <c r="R135" s="23"/>
      <c r="T135" s="129"/>
      <c r="U135" s="29" t="s">
        <v>43</v>
      </c>
      <c r="W135" s="130">
        <f>$V$135*$K$135</f>
        <v>0</v>
      </c>
      <c r="X135" s="130">
        <v>0</v>
      </c>
      <c r="Y135" s="130">
        <f>$X$135*$K$135</f>
        <v>0</v>
      </c>
      <c r="Z135" s="130">
        <v>0</v>
      </c>
      <c r="AA135" s="131">
        <f>$Z$135*$K$135</f>
        <v>0</v>
      </c>
      <c r="AR135" s="6" t="s">
        <v>142</v>
      </c>
      <c r="AT135" s="6" t="s">
        <v>138</v>
      </c>
      <c r="AU135" s="6" t="s">
        <v>93</v>
      </c>
      <c r="AY135" s="6" t="s">
        <v>137</v>
      </c>
      <c r="BE135" s="80">
        <f>IF($U$135="základní",$N$135,0)</f>
        <v>0</v>
      </c>
      <c r="BF135" s="80">
        <f>IF($U$135="snížená",$N$135,0)</f>
        <v>0</v>
      </c>
      <c r="BG135" s="80">
        <f>IF($U$135="zákl. přenesená",$N$135,0)</f>
        <v>0</v>
      </c>
      <c r="BH135" s="80">
        <f>IF($U$135="sníž. přenesená",$N$135,0)</f>
        <v>0</v>
      </c>
      <c r="BI135" s="80">
        <f>IF($U$135="nulová",$N$135,0)</f>
        <v>0</v>
      </c>
      <c r="BJ135" s="6" t="s">
        <v>20</v>
      </c>
      <c r="BK135" s="80">
        <f>ROUND($L$135*$K$135,2)</f>
        <v>0</v>
      </c>
      <c r="BL135" s="6" t="s">
        <v>142</v>
      </c>
      <c r="BM135" s="6" t="s">
        <v>172</v>
      </c>
    </row>
    <row r="136" spans="2:65" s="6" customFormat="1" ht="27" customHeight="1">
      <c r="B136" s="22"/>
      <c r="C136" s="125" t="s">
        <v>173</v>
      </c>
      <c r="D136" s="125" t="s">
        <v>138</v>
      </c>
      <c r="E136" s="126" t="s">
        <v>174</v>
      </c>
      <c r="F136" s="184" t="s">
        <v>175</v>
      </c>
      <c r="G136" s="185"/>
      <c r="H136" s="185"/>
      <c r="I136" s="185"/>
      <c r="J136" s="127" t="s">
        <v>176</v>
      </c>
      <c r="K136" s="128">
        <v>9.288</v>
      </c>
      <c r="L136" s="186">
        <v>0</v>
      </c>
      <c r="M136" s="185"/>
      <c r="N136" s="187">
        <f>ROUND($L$136*$K$136,2)</f>
        <v>0</v>
      </c>
      <c r="O136" s="185"/>
      <c r="P136" s="185"/>
      <c r="Q136" s="185"/>
      <c r="R136" s="23"/>
      <c r="T136" s="129"/>
      <c r="U136" s="29" t="s">
        <v>43</v>
      </c>
      <c r="W136" s="130">
        <f>$V$136*$K$136</f>
        <v>0</v>
      </c>
      <c r="X136" s="130">
        <v>0</v>
      </c>
      <c r="Y136" s="130">
        <f>$X$136*$K$136</f>
        <v>0</v>
      </c>
      <c r="Z136" s="130">
        <v>0</v>
      </c>
      <c r="AA136" s="131">
        <f>$Z$136*$K$136</f>
        <v>0</v>
      </c>
      <c r="AR136" s="6" t="s">
        <v>142</v>
      </c>
      <c r="AT136" s="6" t="s">
        <v>138</v>
      </c>
      <c r="AU136" s="6" t="s">
        <v>93</v>
      </c>
      <c r="AY136" s="6" t="s">
        <v>137</v>
      </c>
      <c r="BE136" s="80">
        <f>IF($U$136="základní",$N$136,0)</f>
        <v>0</v>
      </c>
      <c r="BF136" s="80">
        <f>IF($U$136="snížená",$N$136,0)</f>
        <v>0</v>
      </c>
      <c r="BG136" s="80">
        <f>IF($U$136="zákl. přenesená",$N$136,0)</f>
        <v>0</v>
      </c>
      <c r="BH136" s="80">
        <f>IF($U$136="sníž. přenesená",$N$136,0)</f>
        <v>0</v>
      </c>
      <c r="BI136" s="80">
        <f>IF($U$136="nulová",$N$136,0)</f>
        <v>0</v>
      </c>
      <c r="BJ136" s="6" t="s">
        <v>20</v>
      </c>
      <c r="BK136" s="80">
        <f>ROUND($L$136*$K$136,2)</f>
        <v>0</v>
      </c>
      <c r="BL136" s="6" t="s">
        <v>142</v>
      </c>
      <c r="BM136" s="6" t="s">
        <v>177</v>
      </c>
    </row>
    <row r="137" spans="2:65" s="6" customFormat="1" ht="27" customHeight="1">
      <c r="B137" s="22"/>
      <c r="C137" s="125" t="s">
        <v>25</v>
      </c>
      <c r="D137" s="125" t="s">
        <v>138</v>
      </c>
      <c r="E137" s="126" t="s">
        <v>178</v>
      </c>
      <c r="F137" s="184" t="s">
        <v>179</v>
      </c>
      <c r="G137" s="185"/>
      <c r="H137" s="185"/>
      <c r="I137" s="185"/>
      <c r="J137" s="127" t="s">
        <v>176</v>
      </c>
      <c r="K137" s="128">
        <v>323.301</v>
      </c>
      <c r="L137" s="186">
        <v>0</v>
      </c>
      <c r="M137" s="185"/>
      <c r="N137" s="187">
        <f>ROUND($L$137*$K$137,2)</f>
        <v>0</v>
      </c>
      <c r="O137" s="185"/>
      <c r="P137" s="185"/>
      <c r="Q137" s="185"/>
      <c r="R137" s="23"/>
      <c r="T137" s="129"/>
      <c r="U137" s="29" t="s">
        <v>43</v>
      </c>
      <c r="W137" s="130">
        <f>$V$137*$K$137</f>
        <v>0</v>
      </c>
      <c r="X137" s="130">
        <v>0</v>
      </c>
      <c r="Y137" s="130">
        <f>$X$137*$K$137</f>
        <v>0</v>
      </c>
      <c r="Z137" s="130">
        <v>0</v>
      </c>
      <c r="AA137" s="131">
        <f>$Z$137*$K$137</f>
        <v>0</v>
      </c>
      <c r="AR137" s="6" t="s">
        <v>142</v>
      </c>
      <c r="AT137" s="6" t="s">
        <v>138</v>
      </c>
      <c r="AU137" s="6" t="s">
        <v>93</v>
      </c>
      <c r="AY137" s="6" t="s">
        <v>137</v>
      </c>
      <c r="BE137" s="80">
        <f>IF($U$137="základní",$N$137,0)</f>
        <v>0</v>
      </c>
      <c r="BF137" s="80">
        <f>IF($U$137="snížená",$N$137,0)</f>
        <v>0</v>
      </c>
      <c r="BG137" s="80">
        <f>IF($U$137="zákl. přenesená",$N$137,0)</f>
        <v>0</v>
      </c>
      <c r="BH137" s="80">
        <f>IF($U$137="sníž. přenesená",$N$137,0)</f>
        <v>0</v>
      </c>
      <c r="BI137" s="80">
        <f>IF($U$137="nulová",$N$137,0)</f>
        <v>0</v>
      </c>
      <c r="BJ137" s="6" t="s">
        <v>20</v>
      </c>
      <c r="BK137" s="80">
        <f>ROUND($L$137*$K$137,2)</f>
        <v>0</v>
      </c>
      <c r="BL137" s="6" t="s">
        <v>142</v>
      </c>
      <c r="BM137" s="6" t="s">
        <v>180</v>
      </c>
    </row>
    <row r="138" spans="2:65" s="6" customFormat="1" ht="27" customHeight="1">
      <c r="B138" s="22"/>
      <c r="C138" s="125" t="s">
        <v>181</v>
      </c>
      <c r="D138" s="125" t="s">
        <v>138</v>
      </c>
      <c r="E138" s="126" t="s">
        <v>182</v>
      </c>
      <c r="F138" s="184" t="s">
        <v>183</v>
      </c>
      <c r="G138" s="185"/>
      <c r="H138" s="185"/>
      <c r="I138" s="185"/>
      <c r="J138" s="127" t="s">
        <v>176</v>
      </c>
      <c r="K138" s="128">
        <v>775.922</v>
      </c>
      <c r="L138" s="186">
        <v>0</v>
      </c>
      <c r="M138" s="185"/>
      <c r="N138" s="187">
        <f>ROUND($L$138*$K$138,2)</f>
        <v>0</v>
      </c>
      <c r="O138" s="185"/>
      <c r="P138" s="185"/>
      <c r="Q138" s="185"/>
      <c r="R138" s="23"/>
      <c r="T138" s="129"/>
      <c r="U138" s="29" t="s">
        <v>43</v>
      </c>
      <c r="W138" s="130">
        <f>$V$138*$K$138</f>
        <v>0</v>
      </c>
      <c r="X138" s="130">
        <v>0</v>
      </c>
      <c r="Y138" s="130">
        <f>$X$138*$K$138</f>
        <v>0</v>
      </c>
      <c r="Z138" s="130">
        <v>0</v>
      </c>
      <c r="AA138" s="131">
        <f>$Z$138*$K$138</f>
        <v>0</v>
      </c>
      <c r="AR138" s="6" t="s">
        <v>142</v>
      </c>
      <c r="AT138" s="6" t="s">
        <v>138</v>
      </c>
      <c r="AU138" s="6" t="s">
        <v>93</v>
      </c>
      <c r="AY138" s="6" t="s">
        <v>137</v>
      </c>
      <c r="BE138" s="80">
        <f>IF($U$138="základní",$N$138,0)</f>
        <v>0</v>
      </c>
      <c r="BF138" s="80">
        <f>IF($U$138="snížená",$N$138,0)</f>
        <v>0</v>
      </c>
      <c r="BG138" s="80">
        <f>IF($U$138="zákl. přenesená",$N$138,0)</f>
        <v>0</v>
      </c>
      <c r="BH138" s="80">
        <f>IF($U$138="sníž. přenesená",$N$138,0)</f>
        <v>0</v>
      </c>
      <c r="BI138" s="80">
        <f>IF($U$138="nulová",$N$138,0)</f>
        <v>0</v>
      </c>
      <c r="BJ138" s="6" t="s">
        <v>20</v>
      </c>
      <c r="BK138" s="80">
        <f>ROUND($L$138*$K$138,2)</f>
        <v>0</v>
      </c>
      <c r="BL138" s="6" t="s">
        <v>142</v>
      </c>
      <c r="BM138" s="6" t="s">
        <v>184</v>
      </c>
    </row>
    <row r="139" spans="2:65" s="6" customFormat="1" ht="27" customHeight="1">
      <c r="B139" s="22"/>
      <c r="C139" s="125" t="s">
        <v>185</v>
      </c>
      <c r="D139" s="125" t="s">
        <v>138</v>
      </c>
      <c r="E139" s="126" t="s">
        <v>186</v>
      </c>
      <c r="F139" s="184" t="s">
        <v>187</v>
      </c>
      <c r="G139" s="185"/>
      <c r="H139" s="185"/>
      <c r="I139" s="185"/>
      <c r="J139" s="127" t="s">
        <v>176</v>
      </c>
      <c r="K139" s="128">
        <v>387.961</v>
      </c>
      <c r="L139" s="186">
        <v>0</v>
      </c>
      <c r="M139" s="185"/>
      <c r="N139" s="187">
        <f>ROUND($L$139*$K$139,2)</f>
        <v>0</v>
      </c>
      <c r="O139" s="185"/>
      <c r="P139" s="185"/>
      <c r="Q139" s="185"/>
      <c r="R139" s="23"/>
      <c r="T139" s="129"/>
      <c r="U139" s="29" t="s">
        <v>43</v>
      </c>
      <c r="W139" s="130">
        <f>$V$139*$K$139</f>
        <v>0</v>
      </c>
      <c r="X139" s="130">
        <v>0</v>
      </c>
      <c r="Y139" s="130">
        <f>$X$139*$K$139</f>
        <v>0</v>
      </c>
      <c r="Z139" s="130">
        <v>0</v>
      </c>
      <c r="AA139" s="131">
        <f>$Z$139*$K$139</f>
        <v>0</v>
      </c>
      <c r="AR139" s="6" t="s">
        <v>142</v>
      </c>
      <c r="AT139" s="6" t="s">
        <v>138</v>
      </c>
      <c r="AU139" s="6" t="s">
        <v>93</v>
      </c>
      <c r="AY139" s="6" t="s">
        <v>137</v>
      </c>
      <c r="BE139" s="80">
        <f>IF($U$139="základní",$N$139,0)</f>
        <v>0</v>
      </c>
      <c r="BF139" s="80">
        <f>IF($U$139="snížená",$N$139,0)</f>
        <v>0</v>
      </c>
      <c r="BG139" s="80">
        <f>IF($U$139="zákl. přenesená",$N$139,0)</f>
        <v>0</v>
      </c>
      <c r="BH139" s="80">
        <f>IF($U$139="sníž. přenesená",$N$139,0)</f>
        <v>0</v>
      </c>
      <c r="BI139" s="80">
        <f>IF($U$139="nulová",$N$139,0)</f>
        <v>0</v>
      </c>
      <c r="BJ139" s="6" t="s">
        <v>20</v>
      </c>
      <c r="BK139" s="80">
        <f>ROUND($L$139*$K$139,2)</f>
        <v>0</v>
      </c>
      <c r="BL139" s="6" t="s">
        <v>142</v>
      </c>
      <c r="BM139" s="6" t="s">
        <v>188</v>
      </c>
    </row>
    <row r="140" spans="2:65" s="6" customFormat="1" ht="27" customHeight="1">
      <c r="B140" s="22"/>
      <c r="C140" s="125" t="s">
        <v>189</v>
      </c>
      <c r="D140" s="125" t="s">
        <v>138</v>
      </c>
      <c r="E140" s="126" t="s">
        <v>190</v>
      </c>
      <c r="F140" s="184" t="s">
        <v>191</v>
      </c>
      <c r="G140" s="185"/>
      <c r="H140" s="185"/>
      <c r="I140" s="185"/>
      <c r="J140" s="127" t="s">
        <v>176</v>
      </c>
      <c r="K140" s="128">
        <v>517.282</v>
      </c>
      <c r="L140" s="186">
        <v>0</v>
      </c>
      <c r="M140" s="185"/>
      <c r="N140" s="187">
        <f>ROUND($L$140*$K$140,2)</f>
        <v>0</v>
      </c>
      <c r="O140" s="185"/>
      <c r="P140" s="185"/>
      <c r="Q140" s="185"/>
      <c r="R140" s="23"/>
      <c r="T140" s="129"/>
      <c r="U140" s="29" t="s">
        <v>43</v>
      </c>
      <c r="W140" s="130">
        <f>$V$140*$K$140</f>
        <v>0</v>
      </c>
      <c r="X140" s="130">
        <v>0</v>
      </c>
      <c r="Y140" s="130">
        <f>$X$140*$K$140</f>
        <v>0</v>
      </c>
      <c r="Z140" s="130">
        <v>0</v>
      </c>
      <c r="AA140" s="131">
        <f>$Z$140*$K$140</f>
        <v>0</v>
      </c>
      <c r="AR140" s="6" t="s">
        <v>142</v>
      </c>
      <c r="AT140" s="6" t="s">
        <v>138</v>
      </c>
      <c r="AU140" s="6" t="s">
        <v>93</v>
      </c>
      <c r="AY140" s="6" t="s">
        <v>137</v>
      </c>
      <c r="BE140" s="80">
        <f>IF($U$140="základní",$N$140,0)</f>
        <v>0</v>
      </c>
      <c r="BF140" s="80">
        <f>IF($U$140="snížená",$N$140,0)</f>
        <v>0</v>
      </c>
      <c r="BG140" s="80">
        <f>IF($U$140="zákl. přenesená",$N$140,0)</f>
        <v>0</v>
      </c>
      <c r="BH140" s="80">
        <f>IF($U$140="sníž. přenesená",$N$140,0)</f>
        <v>0</v>
      </c>
      <c r="BI140" s="80">
        <f>IF($U$140="nulová",$N$140,0)</f>
        <v>0</v>
      </c>
      <c r="BJ140" s="6" t="s">
        <v>20</v>
      </c>
      <c r="BK140" s="80">
        <f>ROUND($L$140*$K$140,2)</f>
        <v>0</v>
      </c>
      <c r="BL140" s="6" t="s">
        <v>142</v>
      </c>
      <c r="BM140" s="6" t="s">
        <v>192</v>
      </c>
    </row>
    <row r="141" spans="2:65" s="6" customFormat="1" ht="27" customHeight="1">
      <c r="B141" s="22"/>
      <c r="C141" s="125" t="s">
        <v>193</v>
      </c>
      <c r="D141" s="125" t="s">
        <v>138</v>
      </c>
      <c r="E141" s="126" t="s">
        <v>194</v>
      </c>
      <c r="F141" s="184" t="s">
        <v>195</v>
      </c>
      <c r="G141" s="185"/>
      <c r="H141" s="185"/>
      <c r="I141" s="185"/>
      <c r="J141" s="127" t="s">
        <v>176</v>
      </c>
      <c r="K141" s="128">
        <v>258.641</v>
      </c>
      <c r="L141" s="186">
        <v>0</v>
      </c>
      <c r="M141" s="185"/>
      <c r="N141" s="187">
        <f>ROUND($L$141*$K$141,2)</f>
        <v>0</v>
      </c>
      <c r="O141" s="185"/>
      <c r="P141" s="185"/>
      <c r="Q141" s="185"/>
      <c r="R141" s="23"/>
      <c r="T141" s="129"/>
      <c r="U141" s="29" t="s">
        <v>43</v>
      </c>
      <c r="W141" s="130">
        <f>$V$141*$K$141</f>
        <v>0</v>
      </c>
      <c r="X141" s="130">
        <v>0</v>
      </c>
      <c r="Y141" s="130">
        <f>$X$141*$K$141</f>
        <v>0</v>
      </c>
      <c r="Z141" s="130">
        <v>0</v>
      </c>
      <c r="AA141" s="131">
        <f>$Z$141*$K$141</f>
        <v>0</v>
      </c>
      <c r="AR141" s="6" t="s">
        <v>142</v>
      </c>
      <c r="AT141" s="6" t="s">
        <v>138</v>
      </c>
      <c r="AU141" s="6" t="s">
        <v>93</v>
      </c>
      <c r="AY141" s="6" t="s">
        <v>137</v>
      </c>
      <c r="BE141" s="80">
        <f>IF($U$141="základní",$N$141,0)</f>
        <v>0</v>
      </c>
      <c r="BF141" s="80">
        <f>IF($U$141="snížená",$N$141,0)</f>
        <v>0</v>
      </c>
      <c r="BG141" s="80">
        <f>IF($U$141="zákl. přenesená",$N$141,0)</f>
        <v>0</v>
      </c>
      <c r="BH141" s="80">
        <f>IF($U$141="sníž. přenesená",$N$141,0)</f>
        <v>0</v>
      </c>
      <c r="BI141" s="80">
        <f>IF($U$141="nulová",$N$141,0)</f>
        <v>0</v>
      </c>
      <c r="BJ141" s="6" t="s">
        <v>20</v>
      </c>
      <c r="BK141" s="80">
        <f>ROUND($L$141*$K$141,2)</f>
        <v>0</v>
      </c>
      <c r="BL141" s="6" t="s">
        <v>142</v>
      </c>
      <c r="BM141" s="6" t="s">
        <v>196</v>
      </c>
    </row>
    <row r="142" spans="2:65" s="6" customFormat="1" ht="27" customHeight="1">
      <c r="B142" s="22"/>
      <c r="C142" s="125" t="s">
        <v>7</v>
      </c>
      <c r="D142" s="125" t="s">
        <v>138</v>
      </c>
      <c r="E142" s="126" t="s">
        <v>197</v>
      </c>
      <c r="F142" s="184" t="s">
        <v>198</v>
      </c>
      <c r="G142" s="185"/>
      <c r="H142" s="185"/>
      <c r="I142" s="185"/>
      <c r="J142" s="127" t="s">
        <v>161</v>
      </c>
      <c r="K142" s="128">
        <v>5</v>
      </c>
      <c r="L142" s="186">
        <v>0</v>
      </c>
      <c r="M142" s="185"/>
      <c r="N142" s="187">
        <f>ROUND($L$142*$K$142,2)</f>
        <v>0</v>
      </c>
      <c r="O142" s="185"/>
      <c r="P142" s="185"/>
      <c r="Q142" s="185"/>
      <c r="R142" s="23"/>
      <c r="T142" s="129"/>
      <c r="U142" s="29" t="s">
        <v>43</v>
      </c>
      <c r="W142" s="130">
        <f>$V$142*$K$142</f>
        <v>0</v>
      </c>
      <c r="X142" s="130">
        <v>0</v>
      </c>
      <c r="Y142" s="130">
        <f>$X$142*$K$142</f>
        <v>0</v>
      </c>
      <c r="Z142" s="130">
        <v>0</v>
      </c>
      <c r="AA142" s="131">
        <f>$Z$142*$K$142</f>
        <v>0</v>
      </c>
      <c r="AR142" s="6" t="s">
        <v>142</v>
      </c>
      <c r="AT142" s="6" t="s">
        <v>138</v>
      </c>
      <c r="AU142" s="6" t="s">
        <v>93</v>
      </c>
      <c r="AY142" s="6" t="s">
        <v>137</v>
      </c>
      <c r="BE142" s="80">
        <f>IF($U$142="základní",$N$142,0)</f>
        <v>0</v>
      </c>
      <c r="BF142" s="80">
        <f>IF($U$142="snížená",$N$142,0)</f>
        <v>0</v>
      </c>
      <c r="BG142" s="80">
        <f>IF($U$142="zákl. přenesená",$N$142,0)</f>
        <v>0</v>
      </c>
      <c r="BH142" s="80">
        <f>IF($U$142="sníž. přenesená",$N$142,0)</f>
        <v>0</v>
      </c>
      <c r="BI142" s="80">
        <f>IF($U$142="nulová",$N$142,0)</f>
        <v>0</v>
      </c>
      <c r="BJ142" s="6" t="s">
        <v>20</v>
      </c>
      <c r="BK142" s="80">
        <f>ROUND($L$142*$K$142,2)</f>
        <v>0</v>
      </c>
      <c r="BL142" s="6" t="s">
        <v>142</v>
      </c>
      <c r="BM142" s="6" t="s">
        <v>199</v>
      </c>
    </row>
    <row r="143" spans="2:65" s="6" customFormat="1" ht="27" customHeight="1">
      <c r="B143" s="22"/>
      <c r="C143" s="125" t="s">
        <v>200</v>
      </c>
      <c r="D143" s="125" t="s">
        <v>138</v>
      </c>
      <c r="E143" s="126" t="s">
        <v>201</v>
      </c>
      <c r="F143" s="184" t="s">
        <v>202</v>
      </c>
      <c r="G143" s="185"/>
      <c r="H143" s="185"/>
      <c r="I143" s="185"/>
      <c r="J143" s="127" t="s">
        <v>141</v>
      </c>
      <c r="K143" s="128">
        <v>3222.86</v>
      </c>
      <c r="L143" s="186">
        <v>0</v>
      </c>
      <c r="M143" s="185"/>
      <c r="N143" s="187">
        <f>ROUND($L$143*$K$143,2)</f>
        <v>0</v>
      </c>
      <c r="O143" s="185"/>
      <c r="P143" s="185"/>
      <c r="Q143" s="185"/>
      <c r="R143" s="23"/>
      <c r="T143" s="129"/>
      <c r="U143" s="29" t="s">
        <v>43</v>
      </c>
      <c r="W143" s="130">
        <f>$V$143*$K$143</f>
        <v>0</v>
      </c>
      <c r="X143" s="130">
        <v>0</v>
      </c>
      <c r="Y143" s="130">
        <f>$X$143*$K$143</f>
        <v>0</v>
      </c>
      <c r="Z143" s="130">
        <v>0</v>
      </c>
      <c r="AA143" s="131">
        <f>$Z$143*$K$143</f>
        <v>0</v>
      </c>
      <c r="AR143" s="6" t="s">
        <v>142</v>
      </c>
      <c r="AT143" s="6" t="s">
        <v>138</v>
      </c>
      <c r="AU143" s="6" t="s">
        <v>93</v>
      </c>
      <c r="AY143" s="6" t="s">
        <v>137</v>
      </c>
      <c r="BE143" s="80">
        <f>IF($U$143="základní",$N$143,0)</f>
        <v>0</v>
      </c>
      <c r="BF143" s="80">
        <f>IF($U$143="snížená",$N$143,0)</f>
        <v>0</v>
      </c>
      <c r="BG143" s="80">
        <f>IF($U$143="zákl. přenesená",$N$143,0)</f>
        <v>0</v>
      </c>
      <c r="BH143" s="80">
        <f>IF($U$143="sníž. přenesená",$N$143,0)</f>
        <v>0</v>
      </c>
      <c r="BI143" s="80">
        <f>IF($U$143="nulová",$N$143,0)</f>
        <v>0</v>
      </c>
      <c r="BJ143" s="6" t="s">
        <v>20</v>
      </c>
      <c r="BK143" s="80">
        <f>ROUND($L$143*$K$143,2)</f>
        <v>0</v>
      </c>
      <c r="BL143" s="6" t="s">
        <v>142</v>
      </c>
      <c r="BM143" s="6" t="s">
        <v>203</v>
      </c>
    </row>
    <row r="144" spans="2:65" s="6" customFormat="1" ht="27" customHeight="1">
      <c r="B144" s="22"/>
      <c r="C144" s="125" t="s">
        <v>204</v>
      </c>
      <c r="D144" s="125" t="s">
        <v>138</v>
      </c>
      <c r="E144" s="126" t="s">
        <v>205</v>
      </c>
      <c r="F144" s="184" t="s">
        <v>206</v>
      </c>
      <c r="G144" s="185"/>
      <c r="H144" s="185"/>
      <c r="I144" s="185"/>
      <c r="J144" s="127" t="s">
        <v>141</v>
      </c>
      <c r="K144" s="128">
        <v>3222.86</v>
      </c>
      <c r="L144" s="186">
        <v>0</v>
      </c>
      <c r="M144" s="185"/>
      <c r="N144" s="187">
        <f>ROUND($L$144*$K$144,2)</f>
        <v>0</v>
      </c>
      <c r="O144" s="185"/>
      <c r="P144" s="185"/>
      <c r="Q144" s="185"/>
      <c r="R144" s="23"/>
      <c r="T144" s="129"/>
      <c r="U144" s="29" t="s">
        <v>43</v>
      </c>
      <c r="W144" s="130">
        <f>$V$144*$K$144</f>
        <v>0</v>
      </c>
      <c r="X144" s="130">
        <v>0</v>
      </c>
      <c r="Y144" s="130">
        <f>$X$144*$K$144</f>
        <v>0</v>
      </c>
      <c r="Z144" s="130">
        <v>0</v>
      </c>
      <c r="AA144" s="131">
        <f>$Z$144*$K$144</f>
        <v>0</v>
      </c>
      <c r="AR144" s="6" t="s">
        <v>142</v>
      </c>
      <c r="AT144" s="6" t="s">
        <v>138</v>
      </c>
      <c r="AU144" s="6" t="s">
        <v>93</v>
      </c>
      <c r="AY144" s="6" t="s">
        <v>137</v>
      </c>
      <c r="BE144" s="80">
        <f>IF($U$144="základní",$N$144,0)</f>
        <v>0</v>
      </c>
      <c r="BF144" s="80">
        <f>IF($U$144="snížená",$N$144,0)</f>
        <v>0</v>
      </c>
      <c r="BG144" s="80">
        <f>IF($U$144="zákl. přenesená",$N$144,0)</f>
        <v>0</v>
      </c>
      <c r="BH144" s="80">
        <f>IF($U$144="sníž. přenesená",$N$144,0)</f>
        <v>0</v>
      </c>
      <c r="BI144" s="80">
        <f>IF($U$144="nulová",$N$144,0)</f>
        <v>0</v>
      </c>
      <c r="BJ144" s="6" t="s">
        <v>20</v>
      </c>
      <c r="BK144" s="80">
        <f>ROUND($L$144*$K$144,2)</f>
        <v>0</v>
      </c>
      <c r="BL144" s="6" t="s">
        <v>142</v>
      </c>
      <c r="BM144" s="6" t="s">
        <v>207</v>
      </c>
    </row>
    <row r="145" spans="2:65" s="6" customFormat="1" ht="27" customHeight="1">
      <c r="B145" s="22"/>
      <c r="C145" s="125" t="s">
        <v>208</v>
      </c>
      <c r="D145" s="125" t="s">
        <v>138</v>
      </c>
      <c r="E145" s="126" t="s">
        <v>209</v>
      </c>
      <c r="F145" s="184" t="s">
        <v>210</v>
      </c>
      <c r="G145" s="185"/>
      <c r="H145" s="185"/>
      <c r="I145" s="185"/>
      <c r="J145" s="127" t="s">
        <v>176</v>
      </c>
      <c r="K145" s="128">
        <v>646.602</v>
      </c>
      <c r="L145" s="186">
        <v>0</v>
      </c>
      <c r="M145" s="185"/>
      <c r="N145" s="187">
        <f>ROUND($L$145*$K$145,2)</f>
        <v>0</v>
      </c>
      <c r="O145" s="185"/>
      <c r="P145" s="185"/>
      <c r="Q145" s="185"/>
      <c r="R145" s="23"/>
      <c r="T145" s="129"/>
      <c r="U145" s="29" t="s">
        <v>43</v>
      </c>
      <c r="W145" s="130">
        <f>$V$145*$K$145</f>
        <v>0</v>
      </c>
      <c r="X145" s="130">
        <v>0</v>
      </c>
      <c r="Y145" s="130">
        <f>$X$145*$K$145</f>
        <v>0</v>
      </c>
      <c r="Z145" s="130">
        <v>0</v>
      </c>
      <c r="AA145" s="131">
        <f>$Z$145*$K$145</f>
        <v>0</v>
      </c>
      <c r="AR145" s="6" t="s">
        <v>142</v>
      </c>
      <c r="AT145" s="6" t="s">
        <v>138</v>
      </c>
      <c r="AU145" s="6" t="s">
        <v>93</v>
      </c>
      <c r="AY145" s="6" t="s">
        <v>137</v>
      </c>
      <c r="BE145" s="80">
        <f>IF($U$145="základní",$N$145,0)</f>
        <v>0</v>
      </c>
      <c r="BF145" s="80">
        <f>IF($U$145="snížená",$N$145,0)</f>
        <v>0</v>
      </c>
      <c r="BG145" s="80">
        <f>IF($U$145="zákl. přenesená",$N$145,0)</f>
        <v>0</v>
      </c>
      <c r="BH145" s="80">
        <f>IF($U$145="sníž. přenesená",$N$145,0)</f>
        <v>0</v>
      </c>
      <c r="BI145" s="80">
        <f>IF($U$145="nulová",$N$145,0)</f>
        <v>0</v>
      </c>
      <c r="BJ145" s="6" t="s">
        <v>20</v>
      </c>
      <c r="BK145" s="80">
        <f>ROUND($L$145*$K$145,2)</f>
        <v>0</v>
      </c>
      <c r="BL145" s="6" t="s">
        <v>142</v>
      </c>
      <c r="BM145" s="6" t="s">
        <v>211</v>
      </c>
    </row>
    <row r="146" spans="2:65" s="6" customFormat="1" ht="27" customHeight="1">
      <c r="B146" s="22"/>
      <c r="C146" s="125" t="s">
        <v>212</v>
      </c>
      <c r="D146" s="125" t="s">
        <v>138</v>
      </c>
      <c r="E146" s="126" t="s">
        <v>213</v>
      </c>
      <c r="F146" s="184" t="s">
        <v>214</v>
      </c>
      <c r="G146" s="185"/>
      <c r="H146" s="185"/>
      <c r="I146" s="185"/>
      <c r="J146" s="127" t="s">
        <v>176</v>
      </c>
      <c r="K146" s="128">
        <v>1293.204</v>
      </c>
      <c r="L146" s="186">
        <v>0</v>
      </c>
      <c r="M146" s="185"/>
      <c r="N146" s="187">
        <f>ROUND($L$146*$K$146,2)</f>
        <v>0</v>
      </c>
      <c r="O146" s="185"/>
      <c r="P146" s="185"/>
      <c r="Q146" s="185"/>
      <c r="R146" s="23"/>
      <c r="T146" s="129"/>
      <c r="U146" s="29" t="s">
        <v>43</v>
      </c>
      <c r="W146" s="130">
        <f>$V$146*$K$146</f>
        <v>0</v>
      </c>
      <c r="X146" s="130">
        <v>0</v>
      </c>
      <c r="Y146" s="130">
        <f>$X$146*$K$146</f>
        <v>0</v>
      </c>
      <c r="Z146" s="130">
        <v>0</v>
      </c>
      <c r="AA146" s="131">
        <f>$Z$146*$K$146</f>
        <v>0</v>
      </c>
      <c r="AR146" s="6" t="s">
        <v>142</v>
      </c>
      <c r="AT146" s="6" t="s">
        <v>138</v>
      </c>
      <c r="AU146" s="6" t="s">
        <v>93</v>
      </c>
      <c r="AY146" s="6" t="s">
        <v>137</v>
      </c>
      <c r="BE146" s="80">
        <f>IF($U$146="základní",$N$146,0)</f>
        <v>0</v>
      </c>
      <c r="BF146" s="80">
        <f>IF($U$146="snížená",$N$146,0)</f>
        <v>0</v>
      </c>
      <c r="BG146" s="80">
        <f>IF($U$146="zákl. přenesená",$N$146,0)</f>
        <v>0</v>
      </c>
      <c r="BH146" s="80">
        <f>IF($U$146="sníž. přenesená",$N$146,0)</f>
        <v>0</v>
      </c>
      <c r="BI146" s="80">
        <f>IF($U$146="nulová",$N$146,0)</f>
        <v>0</v>
      </c>
      <c r="BJ146" s="6" t="s">
        <v>20</v>
      </c>
      <c r="BK146" s="80">
        <f>ROUND($L$146*$K$146,2)</f>
        <v>0</v>
      </c>
      <c r="BL146" s="6" t="s">
        <v>142</v>
      </c>
      <c r="BM146" s="6" t="s">
        <v>215</v>
      </c>
    </row>
    <row r="147" spans="2:65" s="6" customFormat="1" ht="15.75" customHeight="1">
      <c r="B147" s="22"/>
      <c r="C147" s="125" t="s">
        <v>216</v>
      </c>
      <c r="D147" s="125" t="s">
        <v>138</v>
      </c>
      <c r="E147" s="126" t="s">
        <v>217</v>
      </c>
      <c r="F147" s="184" t="s">
        <v>218</v>
      </c>
      <c r="G147" s="185"/>
      <c r="H147" s="185"/>
      <c r="I147" s="185"/>
      <c r="J147" s="127" t="s">
        <v>176</v>
      </c>
      <c r="K147" s="128">
        <v>1293.204</v>
      </c>
      <c r="L147" s="186">
        <v>0</v>
      </c>
      <c r="M147" s="185"/>
      <c r="N147" s="187">
        <f>ROUND($L$147*$K$147,2)</f>
        <v>0</v>
      </c>
      <c r="O147" s="185"/>
      <c r="P147" s="185"/>
      <c r="Q147" s="185"/>
      <c r="R147" s="23"/>
      <c r="T147" s="129"/>
      <c r="U147" s="29" t="s">
        <v>43</v>
      </c>
      <c r="W147" s="130">
        <f>$V$147*$K$147</f>
        <v>0</v>
      </c>
      <c r="X147" s="130">
        <v>0</v>
      </c>
      <c r="Y147" s="130">
        <f>$X$147*$K$147</f>
        <v>0</v>
      </c>
      <c r="Z147" s="130">
        <v>0</v>
      </c>
      <c r="AA147" s="131">
        <f>$Z$147*$K$147</f>
        <v>0</v>
      </c>
      <c r="AR147" s="6" t="s">
        <v>142</v>
      </c>
      <c r="AT147" s="6" t="s">
        <v>138</v>
      </c>
      <c r="AU147" s="6" t="s">
        <v>93</v>
      </c>
      <c r="AY147" s="6" t="s">
        <v>137</v>
      </c>
      <c r="BE147" s="80">
        <f>IF($U$147="základní",$N$147,0)</f>
        <v>0</v>
      </c>
      <c r="BF147" s="80">
        <f>IF($U$147="snížená",$N$147,0)</f>
        <v>0</v>
      </c>
      <c r="BG147" s="80">
        <f>IF($U$147="zákl. přenesená",$N$147,0)</f>
        <v>0</v>
      </c>
      <c r="BH147" s="80">
        <f>IF($U$147="sníž. přenesená",$N$147,0)</f>
        <v>0</v>
      </c>
      <c r="BI147" s="80">
        <f>IF($U$147="nulová",$N$147,0)</f>
        <v>0</v>
      </c>
      <c r="BJ147" s="6" t="s">
        <v>20</v>
      </c>
      <c r="BK147" s="80">
        <f>ROUND($L$147*$K$147,2)</f>
        <v>0</v>
      </c>
      <c r="BL147" s="6" t="s">
        <v>142</v>
      </c>
      <c r="BM147" s="6" t="s">
        <v>219</v>
      </c>
    </row>
    <row r="148" spans="2:65" s="6" customFormat="1" ht="27" customHeight="1">
      <c r="B148" s="22"/>
      <c r="C148" s="125" t="s">
        <v>6</v>
      </c>
      <c r="D148" s="125" t="s">
        <v>138</v>
      </c>
      <c r="E148" s="126" t="s">
        <v>220</v>
      </c>
      <c r="F148" s="184" t="s">
        <v>221</v>
      </c>
      <c r="G148" s="185"/>
      <c r="H148" s="185"/>
      <c r="I148" s="185"/>
      <c r="J148" s="127" t="s">
        <v>222</v>
      </c>
      <c r="K148" s="128">
        <v>2327.767</v>
      </c>
      <c r="L148" s="186">
        <v>0</v>
      </c>
      <c r="M148" s="185"/>
      <c r="N148" s="187">
        <f>ROUND($L$148*$K$148,2)</f>
        <v>0</v>
      </c>
      <c r="O148" s="185"/>
      <c r="P148" s="185"/>
      <c r="Q148" s="185"/>
      <c r="R148" s="23"/>
      <c r="T148" s="129"/>
      <c r="U148" s="29" t="s">
        <v>43</v>
      </c>
      <c r="W148" s="130">
        <f>$V$148*$K$148</f>
        <v>0</v>
      </c>
      <c r="X148" s="130">
        <v>0</v>
      </c>
      <c r="Y148" s="130">
        <f>$X$148*$K$148</f>
        <v>0</v>
      </c>
      <c r="Z148" s="130">
        <v>0</v>
      </c>
      <c r="AA148" s="131">
        <f>$Z$148*$K$148</f>
        <v>0</v>
      </c>
      <c r="AR148" s="6" t="s">
        <v>142</v>
      </c>
      <c r="AT148" s="6" t="s">
        <v>138</v>
      </c>
      <c r="AU148" s="6" t="s">
        <v>93</v>
      </c>
      <c r="AY148" s="6" t="s">
        <v>137</v>
      </c>
      <c r="BE148" s="80">
        <f>IF($U$148="základní",$N$148,0)</f>
        <v>0</v>
      </c>
      <c r="BF148" s="80">
        <f>IF($U$148="snížená",$N$148,0)</f>
        <v>0</v>
      </c>
      <c r="BG148" s="80">
        <f>IF($U$148="zákl. přenesená",$N$148,0)</f>
        <v>0</v>
      </c>
      <c r="BH148" s="80">
        <f>IF($U$148="sníž. přenesená",$N$148,0)</f>
        <v>0</v>
      </c>
      <c r="BI148" s="80">
        <f>IF($U$148="nulová",$N$148,0)</f>
        <v>0</v>
      </c>
      <c r="BJ148" s="6" t="s">
        <v>20</v>
      </c>
      <c r="BK148" s="80">
        <f>ROUND($L$148*$K$148,2)</f>
        <v>0</v>
      </c>
      <c r="BL148" s="6" t="s">
        <v>142</v>
      </c>
      <c r="BM148" s="6" t="s">
        <v>223</v>
      </c>
    </row>
    <row r="149" spans="2:65" s="6" customFormat="1" ht="27" customHeight="1">
      <c r="B149" s="22"/>
      <c r="C149" s="125" t="s">
        <v>224</v>
      </c>
      <c r="D149" s="125" t="s">
        <v>138</v>
      </c>
      <c r="E149" s="126" t="s">
        <v>225</v>
      </c>
      <c r="F149" s="184" t="s">
        <v>226</v>
      </c>
      <c r="G149" s="185"/>
      <c r="H149" s="185"/>
      <c r="I149" s="185"/>
      <c r="J149" s="127" t="s">
        <v>176</v>
      </c>
      <c r="K149" s="128">
        <v>728.084</v>
      </c>
      <c r="L149" s="186">
        <v>0</v>
      </c>
      <c r="M149" s="185"/>
      <c r="N149" s="187">
        <f>ROUND($L$149*$K$149,2)</f>
        <v>0</v>
      </c>
      <c r="O149" s="185"/>
      <c r="P149" s="185"/>
      <c r="Q149" s="185"/>
      <c r="R149" s="23"/>
      <c r="T149" s="129"/>
      <c r="U149" s="29" t="s">
        <v>43</v>
      </c>
      <c r="W149" s="130">
        <f>$V$149*$K$149</f>
        <v>0</v>
      </c>
      <c r="X149" s="130">
        <v>0</v>
      </c>
      <c r="Y149" s="130">
        <f>$X$149*$K$149</f>
        <v>0</v>
      </c>
      <c r="Z149" s="130">
        <v>0</v>
      </c>
      <c r="AA149" s="131">
        <f>$Z$149*$K$149</f>
        <v>0</v>
      </c>
      <c r="AR149" s="6" t="s">
        <v>142</v>
      </c>
      <c r="AT149" s="6" t="s">
        <v>138</v>
      </c>
      <c r="AU149" s="6" t="s">
        <v>93</v>
      </c>
      <c r="AY149" s="6" t="s">
        <v>137</v>
      </c>
      <c r="BE149" s="80">
        <f>IF($U$149="základní",$N$149,0)</f>
        <v>0</v>
      </c>
      <c r="BF149" s="80">
        <f>IF($U$149="snížená",$N$149,0)</f>
        <v>0</v>
      </c>
      <c r="BG149" s="80">
        <f>IF($U$149="zákl. přenesená",$N$149,0)</f>
        <v>0</v>
      </c>
      <c r="BH149" s="80">
        <f>IF($U$149="sníž. přenesená",$N$149,0)</f>
        <v>0</v>
      </c>
      <c r="BI149" s="80">
        <f>IF($U$149="nulová",$N$149,0)</f>
        <v>0</v>
      </c>
      <c r="BJ149" s="6" t="s">
        <v>20</v>
      </c>
      <c r="BK149" s="80">
        <f>ROUND($L$149*$K$149,2)</f>
        <v>0</v>
      </c>
      <c r="BL149" s="6" t="s">
        <v>142</v>
      </c>
      <c r="BM149" s="6" t="s">
        <v>227</v>
      </c>
    </row>
    <row r="150" spans="2:65" s="6" customFormat="1" ht="15.75" customHeight="1">
      <c r="B150" s="22"/>
      <c r="C150" s="132" t="s">
        <v>228</v>
      </c>
      <c r="D150" s="132" t="s">
        <v>229</v>
      </c>
      <c r="E150" s="133" t="s">
        <v>230</v>
      </c>
      <c r="F150" s="189" t="s">
        <v>231</v>
      </c>
      <c r="G150" s="190"/>
      <c r="H150" s="190"/>
      <c r="I150" s="190"/>
      <c r="J150" s="134" t="s">
        <v>222</v>
      </c>
      <c r="K150" s="135">
        <v>1201.339</v>
      </c>
      <c r="L150" s="191">
        <v>0</v>
      </c>
      <c r="M150" s="190"/>
      <c r="N150" s="192">
        <f>ROUND($L$150*$K$150,2)</f>
        <v>0</v>
      </c>
      <c r="O150" s="185"/>
      <c r="P150" s="185"/>
      <c r="Q150" s="185"/>
      <c r="R150" s="23"/>
      <c r="T150" s="129"/>
      <c r="U150" s="29" t="s">
        <v>43</v>
      </c>
      <c r="W150" s="130">
        <f>$V$150*$K$150</f>
        <v>0</v>
      </c>
      <c r="X150" s="130">
        <v>0</v>
      </c>
      <c r="Y150" s="130">
        <f>$X$150*$K$150</f>
        <v>0</v>
      </c>
      <c r="Z150" s="130">
        <v>0</v>
      </c>
      <c r="AA150" s="131">
        <f>$Z$150*$K$150</f>
        <v>0</v>
      </c>
      <c r="AR150" s="6" t="s">
        <v>168</v>
      </c>
      <c r="AT150" s="6" t="s">
        <v>229</v>
      </c>
      <c r="AU150" s="6" t="s">
        <v>93</v>
      </c>
      <c r="AY150" s="6" t="s">
        <v>137</v>
      </c>
      <c r="BE150" s="80">
        <f>IF($U$150="základní",$N$150,0)</f>
        <v>0</v>
      </c>
      <c r="BF150" s="80">
        <f>IF($U$150="snížená",$N$150,0)</f>
        <v>0</v>
      </c>
      <c r="BG150" s="80">
        <f>IF($U$150="zákl. přenesená",$N$150,0)</f>
        <v>0</v>
      </c>
      <c r="BH150" s="80">
        <f>IF($U$150="sníž. přenesená",$N$150,0)</f>
        <v>0</v>
      </c>
      <c r="BI150" s="80">
        <f>IF($U$150="nulová",$N$150,0)</f>
        <v>0</v>
      </c>
      <c r="BJ150" s="6" t="s">
        <v>20</v>
      </c>
      <c r="BK150" s="80">
        <f>ROUND($L$150*$K$150,2)</f>
        <v>0</v>
      </c>
      <c r="BL150" s="6" t="s">
        <v>142</v>
      </c>
      <c r="BM150" s="6" t="s">
        <v>232</v>
      </c>
    </row>
    <row r="151" spans="2:65" s="6" customFormat="1" ht="27" customHeight="1">
      <c r="B151" s="22"/>
      <c r="C151" s="125" t="s">
        <v>233</v>
      </c>
      <c r="D151" s="125" t="s">
        <v>138</v>
      </c>
      <c r="E151" s="126" t="s">
        <v>234</v>
      </c>
      <c r="F151" s="184" t="s">
        <v>235</v>
      </c>
      <c r="G151" s="185"/>
      <c r="H151" s="185"/>
      <c r="I151" s="185"/>
      <c r="J151" s="127" t="s">
        <v>176</v>
      </c>
      <c r="K151" s="128">
        <v>464.94</v>
      </c>
      <c r="L151" s="186">
        <v>0</v>
      </c>
      <c r="M151" s="185"/>
      <c r="N151" s="187">
        <f>ROUND($L$151*$K$151,2)</f>
        <v>0</v>
      </c>
      <c r="O151" s="185"/>
      <c r="P151" s="185"/>
      <c r="Q151" s="185"/>
      <c r="R151" s="23"/>
      <c r="T151" s="129"/>
      <c r="U151" s="29" t="s">
        <v>43</v>
      </c>
      <c r="W151" s="130">
        <f>$V$151*$K$151</f>
        <v>0</v>
      </c>
      <c r="X151" s="130">
        <v>0</v>
      </c>
      <c r="Y151" s="130">
        <f>$X$151*$K$151</f>
        <v>0</v>
      </c>
      <c r="Z151" s="130">
        <v>0</v>
      </c>
      <c r="AA151" s="131">
        <f>$Z$151*$K$151</f>
        <v>0</v>
      </c>
      <c r="AR151" s="6" t="s">
        <v>142</v>
      </c>
      <c r="AT151" s="6" t="s">
        <v>138</v>
      </c>
      <c r="AU151" s="6" t="s">
        <v>93</v>
      </c>
      <c r="AY151" s="6" t="s">
        <v>137</v>
      </c>
      <c r="BE151" s="80">
        <f>IF($U$151="základní",$N$151,0)</f>
        <v>0</v>
      </c>
      <c r="BF151" s="80">
        <f>IF($U$151="snížená",$N$151,0)</f>
        <v>0</v>
      </c>
      <c r="BG151" s="80">
        <f>IF($U$151="zákl. přenesená",$N$151,0)</f>
        <v>0</v>
      </c>
      <c r="BH151" s="80">
        <f>IF($U$151="sníž. přenesená",$N$151,0)</f>
        <v>0</v>
      </c>
      <c r="BI151" s="80">
        <f>IF($U$151="nulová",$N$151,0)</f>
        <v>0</v>
      </c>
      <c r="BJ151" s="6" t="s">
        <v>20</v>
      </c>
      <c r="BK151" s="80">
        <f>ROUND($L$151*$K$151,2)</f>
        <v>0</v>
      </c>
      <c r="BL151" s="6" t="s">
        <v>142</v>
      </c>
      <c r="BM151" s="6" t="s">
        <v>236</v>
      </c>
    </row>
    <row r="152" spans="2:65" s="6" customFormat="1" ht="15.75" customHeight="1">
      <c r="B152" s="22"/>
      <c r="C152" s="132" t="s">
        <v>237</v>
      </c>
      <c r="D152" s="132" t="s">
        <v>229</v>
      </c>
      <c r="E152" s="133" t="s">
        <v>238</v>
      </c>
      <c r="F152" s="189" t="s">
        <v>239</v>
      </c>
      <c r="G152" s="190"/>
      <c r="H152" s="190"/>
      <c r="I152" s="190"/>
      <c r="J152" s="134" t="s">
        <v>222</v>
      </c>
      <c r="K152" s="135">
        <v>767.151</v>
      </c>
      <c r="L152" s="191">
        <v>0</v>
      </c>
      <c r="M152" s="190"/>
      <c r="N152" s="192">
        <f>ROUND($L$152*$K$152,2)</f>
        <v>0</v>
      </c>
      <c r="O152" s="185"/>
      <c r="P152" s="185"/>
      <c r="Q152" s="185"/>
      <c r="R152" s="23"/>
      <c r="T152" s="129"/>
      <c r="U152" s="29" t="s">
        <v>43</v>
      </c>
      <c r="W152" s="130">
        <f>$V$152*$K$152</f>
        <v>0</v>
      </c>
      <c r="X152" s="130">
        <v>0</v>
      </c>
      <c r="Y152" s="130">
        <f>$X$152*$K$152</f>
        <v>0</v>
      </c>
      <c r="Z152" s="130">
        <v>0</v>
      </c>
      <c r="AA152" s="131">
        <f>$Z$152*$K$152</f>
        <v>0</v>
      </c>
      <c r="AR152" s="6" t="s">
        <v>168</v>
      </c>
      <c r="AT152" s="6" t="s">
        <v>229</v>
      </c>
      <c r="AU152" s="6" t="s">
        <v>93</v>
      </c>
      <c r="AY152" s="6" t="s">
        <v>137</v>
      </c>
      <c r="BE152" s="80">
        <f>IF($U$152="základní",$N$152,0)</f>
        <v>0</v>
      </c>
      <c r="BF152" s="80">
        <f>IF($U$152="snížená",$N$152,0)</f>
        <v>0</v>
      </c>
      <c r="BG152" s="80">
        <f>IF($U$152="zákl. přenesená",$N$152,0)</f>
        <v>0</v>
      </c>
      <c r="BH152" s="80">
        <f>IF($U$152="sníž. přenesená",$N$152,0)</f>
        <v>0</v>
      </c>
      <c r="BI152" s="80">
        <f>IF($U$152="nulová",$N$152,0)</f>
        <v>0</v>
      </c>
      <c r="BJ152" s="6" t="s">
        <v>20</v>
      </c>
      <c r="BK152" s="80">
        <f>ROUND($L$152*$K$152,2)</f>
        <v>0</v>
      </c>
      <c r="BL152" s="6" t="s">
        <v>142</v>
      </c>
      <c r="BM152" s="6" t="s">
        <v>240</v>
      </c>
    </row>
    <row r="153" spans="2:65" s="6" customFormat="1" ht="27" customHeight="1">
      <c r="B153" s="22"/>
      <c r="C153" s="125" t="s">
        <v>241</v>
      </c>
      <c r="D153" s="125" t="s">
        <v>138</v>
      </c>
      <c r="E153" s="126" t="s">
        <v>242</v>
      </c>
      <c r="F153" s="184" t="s">
        <v>243</v>
      </c>
      <c r="G153" s="185"/>
      <c r="H153" s="185"/>
      <c r="I153" s="185"/>
      <c r="J153" s="127" t="s">
        <v>141</v>
      </c>
      <c r="K153" s="128">
        <v>46.44</v>
      </c>
      <c r="L153" s="186">
        <v>0</v>
      </c>
      <c r="M153" s="185"/>
      <c r="N153" s="187">
        <f>ROUND($L$153*$K$153,2)</f>
        <v>0</v>
      </c>
      <c r="O153" s="185"/>
      <c r="P153" s="185"/>
      <c r="Q153" s="185"/>
      <c r="R153" s="23"/>
      <c r="T153" s="129"/>
      <c r="U153" s="29" t="s">
        <v>43</v>
      </c>
      <c r="W153" s="130">
        <f>$V$153*$K$153</f>
        <v>0</v>
      </c>
      <c r="X153" s="130">
        <v>0</v>
      </c>
      <c r="Y153" s="130">
        <f>$X$153*$K$153</f>
        <v>0</v>
      </c>
      <c r="Z153" s="130">
        <v>0</v>
      </c>
      <c r="AA153" s="131">
        <f>$Z$153*$K$153</f>
        <v>0</v>
      </c>
      <c r="AR153" s="6" t="s">
        <v>142</v>
      </c>
      <c r="AT153" s="6" t="s">
        <v>138</v>
      </c>
      <c r="AU153" s="6" t="s">
        <v>93</v>
      </c>
      <c r="AY153" s="6" t="s">
        <v>137</v>
      </c>
      <c r="BE153" s="80">
        <f>IF($U$153="základní",$N$153,0)</f>
        <v>0</v>
      </c>
      <c r="BF153" s="80">
        <f>IF($U$153="snížená",$N$153,0)</f>
        <v>0</v>
      </c>
      <c r="BG153" s="80">
        <f>IF($U$153="zákl. přenesená",$N$153,0)</f>
        <v>0</v>
      </c>
      <c r="BH153" s="80">
        <f>IF($U$153="sníž. přenesená",$N$153,0)</f>
        <v>0</v>
      </c>
      <c r="BI153" s="80">
        <f>IF($U$153="nulová",$N$153,0)</f>
        <v>0</v>
      </c>
      <c r="BJ153" s="6" t="s">
        <v>20</v>
      </c>
      <c r="BK153" s="80">
        <f>ROUND($L$153*$K$153,2)</f>
        <v>0</v>
      </c>
      <c r="BL153" s="6" t="s">
        <v>142</v>
      </c>
      <c r="BM153" s="6" t="s">
        <v>244</v>
      </c>
    </row>
    <row r="154" spans="2:65" s="6" customFormat="1" ht="15.75" customHeight="1">
      <c r="B154" s="22"/>
      <c r="C154" s="132" t="s">
        <v>245</v>
      </c>
      <c r="D154" s="132" t="s">
        <v>229</v>
      </c>
      <c r="E154" s="133" t="s">
        <v>246</v>
      </c>
      <c r="F154" s="189" t="s">
        <v>247</v>
      </c>
      <c r="G154" s="190"/>
      <c r="H154" s="190"/>
      <c r="I154" s="190"/>
      <c r="J154" s="134" t="s">
        <v>248</v>
      </c>
      <c r="K154" s="135">
        <v>1.858</v>
      </c>
      <c r="L154" s="191">
        <v>0</v>
      </c>
      <c r="M154" s="190"/>
      <c r="N154" s="192">
        <f>ROUND($L$154*$K$154,2)</f>
        <v>0</v>
      </c>
      <c r="O154" s="185"/>
      <c r="P154" s="185"/>
      <c r="Q154" s="185"/>
      <c r="R154" s="23"/>
      <c r="T154" s="129"/>
      <c r="U154" s="29" t="s">
        <v>43</v>
      </c>
      <c r="W154" s="130">
        <f>$V$154*$K$154</f>
        <v>0</v>
      </c>
      <c r="X154" s="130">
        <v>0</v>
      </c>
      <c r="Y154" s="130">
        <f>$X$154*$K$154</f>
        <v>0</v>
      </c>
      <c r="Z154" s="130">
        <v>0</v>
      </c>
      <c r="AA154" s="131">
        <f>$Z$154*$K$154</f>
        <v>0</v>
      </c>
      <c r="AR154" s="6" t="s">
        <v>168</v>
      </c>
      <c r="AT154" s="6" t="s">
        <v>229</v>
      </c>
      <c r="AU154" s="6" t="s">
        <v>93</v>
      </c>
      <c r="AY154" s="6" t="s">
        <v>137</v>
      </c>
      <c r="BE154" s="80">
        <f>IF($U$154="základní",$N$154,0)</f>
        <v>0</v>
      </c>
      <c r="BF154" s="80">
        <f>IF($U$154="snížená",$N$154,0)</f>
        <v>0</v>
      </c>
      <c r="BG154" s="80">
        <f>IF($U$154="zákl. přenesená",$N$154,0)</f>
        <v>0</v>
      </c>
      <c r="BH154" s="80">
        <f>IF($U$154="sníž. přenesená",$N$154,0)</f>
        <v>0</v>
      </c>
      <c r="BI154" s="80">
        <f>IF($U$154="nulová",$N$154,0)</f>
        <v>0</v>
      </c>
      <c r="BJ154" s="6" t="s">
        <v>20</v>
      </c>
      <c r="BK154" s="80">
        <f>ROUND($L$154*$K$154,2)</f>
        <v>0</v>
      </c>
      <c r="BL154" s="6" t="s">
        <v>142</v>
      </c>
      <c r="BM154" s="6" t="s">
        <v>249</v>
      </c>
    </row>
    <row r="155" spans="2:65" s="6" customFormat="1" ht="27" customHeight="1">
      <c r="B155" s="22"/>
      <c r="C155" s="125" t="s">
        <v>250</v>
      </c>
      <c r="D155" s="125" t="s">
        <v>138</v>
      </c>
      <c r="E155" s="126" t="s">
        <v>251</v>
      </c>
      <c r="F155" s="184" t="s">
        <v>252</v>
      </c>
      <c r="G155" s="185"/>
      <c r="H155" s="185"/>
      <c r="I155" s="185"/>
      <c r="J155" s="127" t="s">
        <v>141</v>
      </c>
      <c r="K155" s="128">
        <v>46.44</v>
      </c>
      <c r="L155" s="186">
        <v>0</v>
      </c>
      <c r="M155" s="185"/>
      <c r="N155" s="187">
        <f>ROUND($L$155*$K$155,2)</f>
        <v>0</v>
      </c>
      <c r="O155" s="185"/>
      <c r="P155" s="185"/>
      <c r="Q155" s="185"/>
      <c r="R155" s="23"/>
      <c r="T155" s="129"/>
      <c r="U155" s="29" t="s">
        <v>43</v>
      </c>
      <c r="W155" s="130">
        <f>$V$155*$K$155</f>
        <v>0</v>
      </c>
      <c r="X155" s="130">
        <v>0</v>
      </c>
      <c r="Y155" s="130">
        <f>$X$155*$K$155</f>
        <v>0</v>
      </c>
      <c r="Z155" s="130">
        <v>0</v>
      </c>
      <c r="AA155" s="131">
        <f>$Z$155*$K$155</f>
        <v>0</v>
      </c>
      <c r="AR155" s="6" t="s">
        <v>142</v>
      </c>
      <c r="AT155" s="6" t="s">
        <v>138</v>
      </c>
      <c r="AU155" s="6" t="s">
        <v>93</v>
      </c>
      <c r="AY155" s="6" t="s">
        <v>137</v>
      </c>
      <c r="BE155" s="80">
        <f>IF($U$155="základní",$N$155,0)</f>
        <v>0</v>
      </c>
      <c r="BF155" s="80">
        <f>IF($U$155="snížená",$N$155,0)</f>
        <v>0</v>
      </c>
      <c r="BG155" s="80">
        <f>IF($U$155="zákl. přenesená",$N$155,0)</f>
        <v>0</v>
      </c>
      <c r="BH155" s="80">
        <f>IF($U$155="sníž. přenesená",$N$155,0)</f>
        <v>0</v>
      </c>
      <c r="BI155" s="80">
        <f>IF($U$155="nulová",$N$155,0)</f>
        <v>0</v>
      </c>
      <c r="BJ155" s="6" t="s">
        <v>20</v>
      </c>
      <c r="BK155" s="80">
        <f>ROUND($L$155*$K$155,2)</f>
        <v>0</v>
      </c>
      <c r="BL155" s="6" t="s">
        <v>142</v>
      </c>
      <c r="BM155" s="6" t="s">
        <v>253</v>
      </c>
    </row>
    <row r="156" spans="2:63" s="115" customFormat="1" ht="30.75" customHeight="1">
      <c r="B156" s="116"/>
      <c r="D156" s="124" t="s">
        <v>103</v>
      </c>
      <c r="E156" s="124"/>
      <c r="F156" s="124"/>
      <c r="G156" s="124"/>
      <c r="H156" s="124"/>
      <c r="I156" s="124"/>
      <c r="J156" s="124"/>
      <c r="K156" s="124"/>
      <c r="L156" s="124"/>
      <c r="M156" s="124"/>
      <c r="N156" s="182">
        <f>$BK$156</f>
        <v>0</v>
      </c>
      <c r="O156" s="183"/>
      <c r="P156" s="183"/>
      <c r="Q156" s="183"/>
      <c r="R156" s="119"/>
      <c r="T156" s="120"/>
      <c r="W156" s="121">
        <f>$W$157</f>
        <v>0</v>
      </c>
      <c r="Y156" s="121">
        <f>$Y$157</f>
        <v>0</v>
      </c>
      <c r="AA156" s="122">
        <f>$AA$157</f>
        <v>0</v>
      </c>
      <c r="AR156" s="118" t="s">
        <v>20</v>
      </c>
      <c r="AT156" s="118" t="s">
        <v>77</v>
      </c>
      <c r="AU156" s="118" t="s">
        <v>20</v>
      </c>
      <c r="AY156" s="118" t="s">
        <v>137</v>
      </c>
      <c r="BK156" s="123">
        <f>$BK$157</f>
        <v>0</v>
      </c>
    </row>
    <row r="157" spans="2:65" s="6" customFormat="1" ht="15.75" customHeight="1">
      <c r="B157" s="22"/>
      <c r="C157" s="125" t="s">
        <v>254</v>
      </c>
      <c r="D157" s="125" t="s">
        <v>138</v>
      </c>
      <c r="E157" s="126" t="s">
        <v>255</v>
      </c>
      <c r="F157" s="184" t="s">
        <v>256</v>
      </c>
      <c r="G157" s="185"/>
      <c r="H157" s="185"/>
      <c r="I157" s="185"/>
      <c r="J157" s="127" t="s">
        <v>176</v>
      </c>
      <c r="K157" s="128">
        <v>10.368</v>
      </c>
      <c r="L157" s="186">
        <v>0</v>
      </c>
      <c r="M157" s="185"/>
      <c r="N157" s="187">
        <f>ROUND($L$157*$K$157,2)</f>
        <v>0</v>
      </c>
      <c r="O157" s="185"/>
      <c r="P157" s="185"/>
      <c r="Q157" s="185"/>
      <c r="R157" s="23"/>
      <c r="T157" s="129"/>
      <c r="U157" s="29" t="s">
        <v>43</v>
      </c>
      <c r="W157" s="130">
        <f>$V$157*$K$157</f>
        <v>0</v>
      </c>
      <c r="X157" s="130">
        <v>0</v>
      </c>
      <c r="Y157" s="130">
        <f>$X$157*$K$157</f>
        <v>0</v>
      </c>
      <c r="Z157" s="130">
        <v>0</v>
      </c>
      <c r="AA157" s="131">
        <f>$Z$157*$K$157</f>
        <v>0</v>
      </c>
      <c r="AR157" s="6" t="s">
        <v>142</v>
      </c>
      <c r="AT157" s="6" t="s">
        <v>138</v>
      </c>
      <c r="AU157" s="6" t="s">
        <v>93</v>
      </c>
      <c r="AY157" s="6" t="s">
        <v>137</v>
      </c>
      <c r="BE157" s="80">
        <f>IF($U$157="základní",$N$157,0)</f>
        <v>0</v>
      </c>
      <c r="BF157" s="80">
        <f>IF($U$157="snížená",$N$157,0)</f>
        <v>0</v>
      </c>
      <c r="BG157" s="80">
        <f>IF($U$157="zákl. přenesená",$N$157,0)</f>
        <v>0</v>
      </c>
      <c r="BH157" s="80">
        <f>IF($U$157="sníž. přenesená",$N$157,0)</f>
        <v>0</v>
      </c>
      <c r="BI157" s="80">
        <f>IF($U$157="nulová",$N$157,0)</f>
        <v>0</v>
      </c>
      <c r="BJ157" s="6" t="s">
        <v>20</v>
      </c>
      <c r="BK157" s="80">
        <f>ROUND($L$157*$K$157,2)</f>
        <v>0</v>
      </c>
      <c r="BL157" s="6" t="s">
        <v>142</v>
      </c>
      <c r="BM157" s="6" t="s">
        <v>257</v>
      </c>
    </row>
    <row r="158" spans="2:63" s="115" customFormat="1" ht="30.75" customHeight="1">
      <c r="B158" s="116"/>
      <c r="D158" s="124" t="s">
        <v>104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82">
        <f>$BK$158</f>
        <v>0</v>
      </c>
      <c r="O158" s="183"/>
      <c r="P158" s="183"/>
      <c r="Q158" s="183"/>
      <c r="R158" s="119"/>
      <c r="T158" s="120"/>
      <c r="W158" s="121">
        <f>$W$159</f>
        <v>0</v>
      </c>
      <c r="Y158" s="121">
        <f>$Y$159</f>
        <v>0</v>
      </c>
      <c r="AA158" s="122">
        <f>$AA$159</f>
        <v>0</v>
      </c>
      <c r="AR158" s="118" t="s">
        <v>20</v>
      </c>
      <c r="AT158" s="118" t="s">
        <v>77</v>
      </c>
      <c r="AU158" s="118" t="s">
        <v>20</v>
      </c>
      <c r="AY158" s="118" t="s">
        <v>137</v>
      </c>
      <c r="BK158" s="123">
        <f>$BK$159</f>
        <v>0</v>
      </c>
    </row>
    <row r="159" spans="2:65" s="6" customFormat="1" ht="27" customHeight="1">
      <c r="B159" s="22"/>
      <c r="C159" s="125" t="s">
        <v>258</v>
      </c>
      <c r="D159" s="125" t="s">
        <v>138</v>
      </c>
      <c r="E159" s="126" t="s">
        <v>259</v>
      </c>
      <c r="F159" s="184" t="s">
        <v>260</v>
      </c>
      <c r="G159" s="185"/>
      <c r="H159" s="185"/>
      <c r="I159" s="185"/>
      <c r="J159" s="127" t="s">
        <v>176</v>
      </c>
      <c r="K159" s="128">
        <v>103.32</v>
      </c>
      <c r="L159" s="186">
        <v>0</v>
      </c>
      <c r="M159" s="185"/>
      <c r="N159" s="187">
        <f>ROUND($L$159*$K$159,2)</f>
        <v>0</v>
      </c>
      <c r="O159" s="185"/>
      <c r="P159" s="185"/>
      <c r="Q159" s="185"/>
      <c r="R159" s="23"/>
      <c r="T159" s="129"/>
      <c r="U159" s="29" t="s">
        <v>43</v>
      </c>
      <c r="W159" s="130">
        <f>$V$159*$K$159</f>
        <v>0</v>
      </c>
      <c r="X159" s="130">
        <v>0</v>
      </c>
      <c r="Y159" s="130">
        <f>$X$159*$K$159</f>
        <v>0</v>
      </c>
      <c r="Z159" s="130">
        <v>0</v>
      </c>
      <c r="AA159" s="131">
        <f>$Z$159*$K$159</f>
        <v>0</v>
      </c>
      <c r="AR159" s="6" t="s">
        <v>142</v>
      </c>
      <c r="AT159" s="6" t="s">
        <v>138</v>
      </c>
      <c r="AU159" s="6" t="s">
        <v>93</v>
      </c>
      <c r="AY159" s="6" t="s">
        <v>137</v>
      </c>
      <c r="BE159" s="80">
        <f>IF($U$159="základní",$N$159,0)</f>
        <v>0</v>
      </c>
      <c r="BF159" s="80">
        <f>IF($U$159="snížená",$N$159,0)</f>
        <v>0</v>
      </c>
      <c r="BG159" s="80">
        <f>IF($U$159="zákl. přenesená",$N$159,0)</f>
        <v>0</v>
      </c>
      <c r="BH159" s="80">
        <f>IF($U$159="sníž. přenesená",$N$159,0)</f>
        <v>0</v>
      </c>
      <c r="BI159" s="80">
        <f>IF($U$159="nulová",$N$159,0)</f>
        <v>0</v>
      </c>
      <c r="BJ159" s="6" t="s">
        <v>20</v>
      </c>
      <c r="BK159" s="80">
        <f>ROUND($L$159*$K$159,2)</f>
        <v>0</v>
      </c>
      <c r="BL159" s="6" t="s">
        <v>142</v>
      </c>
      <c r="BM159" s="6" t="s">
        <v>261</v>
      </c>
    </row>
    <row r="160" spans="2:63" s="115" customFormat="1" ht="30.75" customHeight="1">
      <c r="B160" s="116"/>
      <c r="D160" s="124" t="s">
        <v>105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182">
        <f>$BK$160</f>
        <v>0</v>
      </c>
      <c r="O160" s="183"/>
      <c r="P160" s="183"/>
      <c r="Q160" s="183"/>
      <c r="R160" s="119"/>
      <c r="T160" s="120"/>
      <c r="W160" s="121">
        <f>SUM($W$161:$W$168)</f>
        <v>0</v>
      </c>
      <c r="Y160" s="121">
        <f>SUM($Y$161:$Y$168)</f>
        <v>0</v>
      </c>
      <c r="AA160" s="122">
        <f>SUM($AA$161:$AA$168)</f>
        <v>0</v>
      </c>
      <c r="AR160" s="118" t="s">
        <v>20</v>
      </c>
      <c r="AT160" s="118" t="s">
        <v>77</v>
      </c>
      <c r="AU160" s="118" t="s">
        <v>20</v>
      </c>
      <c r="AY160" s="118" t="s">
        <v>137</v>
      </c>
      <c r="BK160" s="123">
        <f>SUM($BK$161:$BK$168)</f>
        <v>0</v>
      </c>
    </row>
    <row r="161" spans="2:65" s="6" customFormat="1" ht="15.75" customHeight="1">
      <c r="B161" s="22"/>
      <c r="C161" s="125" t="s">
        <v>262</v>
      </c>
      <c r="D161" s="125" t="s">
        <v>138</v>
      </c>
      <c r="E161" s="126" t="s">
        <v>263</v>
      </c>
      <c r="F161" s="184" t="s">
        <v>264</v>
      </c>
      <c r="G161" s="185"/>
      <c r="H161" s="185"/>
      <c r="I161" s="185"/>
      <c r="J161" s="127" t="s">
        <v>141</v>
      </c>
      <c r="K161" s="128">
        <v>1938.62</v>
      </c>
      <c r="L161" s="186">
        <v>0</v>
      </c>
      <c r="M161" s="185"/>
      <c r="N161" s="187">
        <f>ROUND($L$161*$K$161,2)</f>
        <v>0</v>
      </c>
      <c r="O161" s="185"/>
      <c r="P161" s="185"/>
      <c r="Q161" s="185"/>
      <c r="R161" s="23"/>
      <c r="T161" s="129"/>
      <c r="U161" s="29" t="s">
        <v>43</v>
      </c>
      <c r="W161" s="130">
        <f>$V$161*$K$161</f>
        <v>0</v>
      </c>
      <c r="X161" s="130">
        <v>0</v>
      </c>
      <c r="Y161" s="130">
        <f>$X$161*$K$161</f>
        <v>0</v>
      </c>
      <c r="Z161" s="130">
        <v>0</v>
      </c>
      <c r="AA161" s="131">
        <f>$Z$161*$K$161</f>
        <v>0</v>
      </c>
      <c r="AR161" s="6" t="s">
        <v>142</v>
      </c>
      <c r="AT161" s="6" t="s">
        <v>138</v>
      </c>
      <c r="AU161" s="6" t="s">
        <v>93</v>
      </c>
      <c r="AY161" s="6" t="s">
        <v>137</v>
      </c>
      <c r="BE161" s="80">
        <f>IF($U$161="základní",$N$161,0)</f>
        <v>0</v>
      </c>
      <c r="BF161" s="80">
        <f>IF($U$161="snížená",$N$161,0)</f>
        <v>0</v>
      </c>
      <c r="BG161" s="80">
        <f>IF($U$161="zákl. přenesená",$N$161,0)</f>
        <v>0</v>
      </c>
      <c r="BH161" s="80">
        <f>IF($U$161="sníž. přenesená",$N$161,0)</f>
        <v>0</v>
      </c>
      <c r="BI161" s="80">
        <f>IF($U$161="nulová",$N$161,0)</f>
        <v>0</v>
      </c>
      <c r="BJ161" s="6" t="s">
        <v>20</v>
      </c>
      <c r="BK161" s="80">
        <f>ROUND($L$161*$K$161,2)</f>
        <v>0</v>
      </c>
      <c r="BL161" s="6" t="s">
        <v>142</v>
      </c>
      <c r="BM161" s="6" t="s">
        <v>265</v>
      </c>
    </row>
    <row r="162" spans="2:65" s="6" customFormat="1" ht="15.75" customHeight="1">
      <c r="B162" s="22"/>
      <c r="C162" s="125" t="s">
        <v>266</v>
      </c>
      <c r="D162" s="125" t="s">
        <v>138</v>
      </c>
      <c r="E162" s="126" t="s">
        <v>267</v>
      </c>
      <c r="F162" s="184" t="s">
        <v>268</v>
      </c>
      <c r="G162" s="185"/>
      <c r="H162" s="185"/>
      <c r="I162" s="185"/>
      <c r="J162" s="127" t="s">
        <v>141</v>
      </c>
      <c r="K162" s="128">
        <v>51.2</v>
      </c>
      <c r="L162" s="186">
        <v>0</v>
      </c>
      <c r="M162" s="185"/>
      <c r="N162" s="187">
        <f>ROUND($L$162*$K$162,2)</f>
        <v>0</v>
      </c>
      <c r="O162" s="185"/>
      <c r="P162" s="185"/>
      <c r="Q162" s="185"/>
      <c r="R162" s="23"/>
      <c r="T162" s="129"/>
      <c r="U162" s="29" t="s">
        <v>43</v>
      </c>
      <c r="W162" s="130">
        <f>$V$162*$K$162</f>
        <v>0</v>
      </c>
      <c r="X162" s="130">
        <v>0</v>
      </c>
      <c r="Y162" s="130">
        <f>$X$162*$K$162</f>
        <v>0</v>
      </c>
      <c r="Z162" s="130">
        <v>0</v>
      </c>
      <c r="AA162" s="131">
        <f>$Z$162*$K$162</f>
        <v>0</v>
      </c>
      <c r="AR162" s="6" t="s">
        <v>142</v>
      </c>
      <c r="AT162" s="6" t="s">
        <v>138</v>
      </c>
      <c r="AU162" s="6" t="s">
        <v>93</v>
      </c>
      <c r="AY162" s="6" t="s">
        <v>137</v>
      </c>
      <c r="BE162" s="80">
        <f>IF($U$162="základní",$N$162,0)</f>
        <v>0</v>
      </c>
      <c r="BF162" s="80">
        <f>IF($U$162="snížená",$N$162,0)</f>
        <v>0</v>
      </c>
      <c r="BG162" s="80">
        <f>IF($U$162="zákl. přenesená",$N$162,0)</f>
        <v>0</v>
      </c>
      <c r="BH162" s="80">
        <f>IF($U$162="sníž. přenesená",$N$162,0)</f>
        <v>0</v>
      </c>
      <c r="BI162" s="80">
        <f>IF($U$162="nulová",$N$162,0)</f>
        <v>0</v>
      </c>
      <c r="BJ162" s="6" t="s">
        <v>20</v>
      </c>
      <c r="BK162" s="80">
        <f>ROUND($L$162*$K$162,2)</f>
        <v>0</v>
      </c>
      <c r="BL162" s="6" t="s">
        <v>142</v>
      </c>
      <c r="BM162" s="6" t="s">
        <v>269</v>
      </c>
    </row>
    <row r="163" spans="2:65" s="6" customFormat="1" ht="27" customHeight="1">
      <c r="B163" s="22"/>
      <c r="C163" s="125" t="s">
        <v>270</v>
      </c>
      <c r="D163" s="125" t="s">
        <v>138</v>
      </c>
      <c r="E163" s="126" t="s">
        <v>271</v>
      </c>
      <c r="F163" s="184" t="s">
        <v>272</v>
      </c>
      <c r="G163" s="185"/>
      <c r="H163" s="185"/>
      <c r="I163" s="185"/>
      <c r="J163" s="127" t="s">
        <v>141</v>
      </c>
      <c r="K163" s="128">
        <v>969.31</v>
      </c>
      <c r="L163" s="186">
        <v>0</v>
      </c>
      <c r="M163" s="185"/>
      <c r="N163" s="187">
        <f>ROUND($L$163*$K$163,2)</f>
        <v>0</v>
      </c>
      <c r="O163" s="185"/>
      <c r="P163" s="185"/>
      <c r="Q163" s="185"/>
      <c r="R163" s="23"/>
      <c r="T163" s="129"/>
      <c r="U163" s="29" t="s">
        <v>43</v>
      </c>
      <c r="W163" s="130">
        <f>$V$163*$K$163</f>
        <v>0</v>
      </c>
      <c r="X163" s="130">
        <v>0</v>
      </c>
      <c r="Y163" s="130">
        <f>$X$163*$K$163</f>
        <v>0</v>
      </c>
      <c r="Z163" s="130">
        <v>0</v>
      </c>
      <c r="AA163" s="131">
        <f>$Z$163*$K$163</f>
        <v>0</v>
      </c>
      <c r="AR163" s="6" t="s">
        <v>142</v>
      </c>
      <c r="AT163" s="6" t="s">
        <v>138</v>
      </c>
      <c r="AU163" s="6" t="s">
        <v>93</v>
      </c>
      <c r="AY163" s="6" t="s">
        <v>137</v>
      </c>
      <c r="BE163" s="80">
        <f>IF($U$163="základní",$N$163,0)</f>
        <v>0</v>
      </c>
      <c r="BF163" s="80">
        <f>IF($U$163="snížená",$N$163,0)</f>
        <v>0</v>
      </c>
      <c r="BG163" s="80">
        <f>IF($U$163="zákl. přenesená",$N$163,0)</f>
        <v>0</v>
      </c>
      <c r="BH163" s="80">
        <f>IF($U$163="sníž. přenesená",$N$163,0)</f>
        <v>0</v>
      </c>
      <c r="BI163" s="80">
        <f>IF($U$163="nulová",$N$163,0)</f>
        <v>0</v>
      </c>
      <c r="BJ163" s="6" t="s">
        <v>20</v>
      </c>
      <c r="BK163" s="80">
        <f>ROUND($L$163*$K$163,2)</f>
        <v>0</v>
      </c>
      <c r="BL163" s="6" t="s">
        <v>142</v>
      </c>
      <c r="BM163" s="6" t="s">
        <v>273</v>
      </c>
    </row>
    <row r="164" spans="2:65" s="6" customFormat="1" ht="27" customHeight="1">
      <c r="B164" s="22"/>
      <c r="C164" s="125" t="s">
        <v>274</v>
      </c>
      <c r="D164" s="125" t="s">
        <v>138</v>
      </c>
      <c r="E164" s="126" t="s">
        <v>275</v>
      </c>
      <c r="F164" s="184" t="s">
        <v>276</v>
      </c>
      <c r="G164" s="185"/>
      <c r="H164" s="185"/>
      <c r="I164" s="185"/>
      <c r="J164" s="127" t="s">
        <v>141</v>
      </c>
      <c r="K164" s="128">
        <v>969.31</v>
      </c>
      <c r="L164" s="186">
        <v>0</v>
      </c>
      <c r="M164" s="185"/>
      <c r="N164" s="187">
        <f>ROUND($L$164*$K$164,2)</f>
        <v>0</v>
      </c>
      <c r="O164" s="185"/>
      <c r="P164" s="185"/>
      <c r="Q164" s="185"/>
      <c r="R164" s="23"/>
      <c r="T164" s="129"/>
      <c r="U164" s="29" t="s">
        <v>43</v>
      </c>
      <c r="W164" s="130">
        <f>$V$164*$K$164</f>
        <v>0</v>
      </c>
      <c r="X164" s="130">
        <v>0</v>
      </c>
      <c r="Y164" s="130">
        <f>$X$164*$K$164</f>
        <v>0</v>
      </c>
      <c r="Z164" s="130">
        <v>0</v>
      </c>
      <c r="AA164" s="131">
        <f>$Z$164*$K$164</f>
        <v>0</v>
      </c>
      <c r="AR164" s="6" t="s">
        <v>142</v>
      </c>
      <c r="AT164" s="6" t="s">
        <v>138</v>
      </c>
      <c r="AU164" s="6" t="s">
        <v>93</v>
      </c>
      <c r="AY164" s="6" t="s">
        <v>137</v>
      </c>
      <c r="BE164" s="80">
        <f>IF($U$164="základní",$N$164,0)</f>
        <v>0</v>
      </c>
      <c r="BF164" s="80">
        <f>IF($U$164="snížená",$N$164,0)</f>
        <v>0</v>
      </c>
      <c r="BG164" s="80">
        <f>IF($U$164="zákl. přenesená",$N$164,0)</f>
        <v>0</v>
      </c>
      <c r="BH164" s="80">
        <f>IF($U$164="sníž. přenesená",$N$164,0)</f>
        <v>0</v>
      </c>
      <c r="BI164" s="80">
        <f>IF($U$164="nulová",$N$164,0)</f>
        <v>0</v>
      </c>
      <c r="BJ164" s="6" t="s">
        <v>20</v>
      </c>
      <c r="BK164" s="80">
        <f>ROUND($L$164*$K$164,2)</f>
        <v>0</v>
      </c>
      <c r="BL164" s="6" t="s">
        <v>142</v>
      </c>
      <c r="BM164" s="6" t="s">
        <v>277</v>
      </c>
    </row>
    <row r="165" spans="2:65" s="6" customFormat="1" ht="27" customHeight="1">
      <c r="B165" s="22"/>
      <c r="C165" s="125" t="s">
        <v>278</v>
      </c>
      <c r="D165" s="125" t="s">
        <v>138</v>
      </c>
      <c r="E165" s="126" t="s">
        <v>279</v>
      </c>
      <c r="F165" s="184" t="s">
        <v>280</v>
      </c>
      <c r="G165" s="185"/>
      <c r="H165" s="185"/>
      <c r="I165" s="185"/>
      <c r="J165" s="127" t="s">
        <v>141</v>
      </c>
      <c r="K165" s="128">
        <v>1818.8</v>
      </c>
      <c r="L165" s="186">
        <v>0</v>
      </c>
      <c r="M165" s="185"/>
      <c r="N165" s="187">
        <f>ROUND($L$165*$K$165,2)</f>
        <v>0</v>
      </c>
      <c r="O165" s="185"/>
      <c r="P165" s="185"/>
      <c r="Q165" s="185"/>
      <c r="R165" s="23"/>
      <c r="T165" s="129"/>
      <c r="U165" s="29" t="s">
        <v>43</v>
      </c>
      <c r="W165" s="130">
        <f>$V$165*$K$165</f>
        <v>0</v>
      </c>
      <c r="X165" s="130">
        <v>0</v>
      </c>
      <c r="Y165" s="130">
        <f>$X$165*$K$165</f>
        <v>0</v>
      </c>
      <c r="Z165" s="130">
        <v>0</v>
      </c>
      <c r="AA165" s="131">
        <f>$Z$165*$K$165</f>
        <v>0</v>
      </c>
      <c r="AR165" s="6" t="s">
        <v>142</v>
      </c>
      <c r="AT165" s="6" t="s">
        <v>138</v>
      </c>
      <c r="AU165" s="6" t="s">
        <v>93</v>
      </c>
      <c r="AY165" s="6" t="s">
        <v>137</v>
      </c>
      <c r="BE165" s="80">
        <f>IF($U$165="základní",$N$165,0)</f>
        <v>0</v>
      </c>
      <c r="BF165" s="80">
        <f>IF($U$165="snížená",$N$165,0)</f>
        <v>0</v>
      </c>
      <c r="BG165" s="80">
        <f>IF($U$165="zákl. přenesená",$N$165,0)</f>
        <v>0</v>
      </c>
      <c r="BH165" s="80">
        <f>IF($U$165="sníž. přenesená",$N$165,0)</f>
        <v>0</v>
      </c>
      <c r="BI165" s="80">
        <f>IF($U$165="nulová",$N$165,0)</f>
        <v>0</v>
      </c>
      <c r="BJ165" s="6" t="s">
        <v>20</v>
      </c>
      <c r="BK165" s="80">
        <f>ROUND($L$165*$K$165,2)</f>
        <v>0</v>
      </c>
      <c r="BL165" s="6" t="s">
        <v>142</v>
      </c>
      <c r="BM165" s="6" t="s">
        <v>281</v>
      </c>
    </row>
    <row r="166" spans="2:65" s="6" customFormat="1" ht="27" customHeight="1">
      <c r="B166" s="22"/>
      <c r="C166" s="125" t="s">
        <v>282</v>
      </c>
      <c r="D166" s="125" t="s">
        <v>138</v>
      </c>
      <c r="E166" s="126" t="s">
        <v>283</v>
      </c>
      <c r="F166" s="184" t="s">
        <v>284</v>
      </c>
      <c r="G166" s="185"/>
      <c r="H166" s="185"/>
      <c r="I166" s="185"/>
      <c r="J166" s="127" t="s">
        <v>141</v>
      </c>
      <c r="K166" s="128">
        <v>76.8</v>
      </c>
      <c r="L166" s="186">
        <v>0</v>
      </c>
      <c r="M166" s="185"/>
      <c r="N166" s="187">
        <f>ROUND($L$166*$K$166,2)</f>
        <v>0</v>
      </c>
      <c r="O166" s="185"/>
      <c r="P166" s="185"/>
      <c r="Q166" s="185"/>
      <c r="R166" s="23"/>
      <c r="T166" s="129"/>
      <c r="U166" s="29" t="s">
        <v>43</v>
      </c>
      <c r="W166" s="130">
        <f>$V$166*$K$166</f>
        <v>0</v>
      </c>
      <c r="X166" s="130">
        <v>0</v>
      </c>
      <c r="Y166" s="130">
        <f>$X$166*$K$166</f>
        <v>0</v>
      </c>
      <c r="Z166" s="130">
        <v>0</v>
      </c>
      <c r="AA166" s="131">
        <f>$Z$166*$K$166</f>
        <v>0</v>
      </c>
      <c r="AR166" s="6" t="s">
        <v>142</v>
      </c>
      <c r="AT166" s="6" t="s">
        <v>138</v>
      </c>
      <c r="AU166" s="6" t="s">
        <v>93</v>
      </c>
      <c r="AY166" s="6" t="s">
        <v>137</v>
      </c>
      <c r="BE166" s="80">
        <f>IF($U$166="základní",$N$166,0)</f>
        <v>0</v>
      </c>
      <c r="BF166" s="80">
        <f>IF($U$166="snížená",$N$166,0)</f>
        <v>0</v>
      </c>
      <c r="BG166" s="80">
        <f>IF($U$166="zákl. přenesená",$N$166,0)</f>
        <v>0</v>
      </c>
      <c r="BH166" s="80">
        <f>IF($U$166="sníž. přenesená",$N$166,0)</f>
        <v>0</v>
      </c>
      <c r="BI166" s="80">
        <f>IF($U$166="nulová",$N$166,0)</f>
        <v>0</v>
      </c>
      <c r="BJ166" s="6" t="s">
        <v>20</v>
      </c>
      <c r="BK166" s="80">
        <f>ROUND($L$166*$K$166,2)</f>
        <v>0</v>
      </c>
      <c r="BL166" s="6" t="s">
        <v>142</v>
      </c>
      <c r="BM166" s="6" t="s">
        <v>285</v>
      </c>
    </row>
    <row r="167" spans="2:65" s="6" customFormat="1" ht="27" customHeight="1">
      <c r="B167" s="22"/>
      <c r="C167" s="125" t="s">
        <v>286</v>
      </c>
      <c r="D167" s="125" t="s">
        <v>138</v>
      </c>
      <c r="E167" s="126" t="s">
        <v>287</v>
      </c>
      <c r="F167" s="184" t="s">
        <v>288</v>
      </c>
      <c r="G167" s="185"/>
      <c r="H167" s="185"/>
      <c r="I167" s="185"/>
      <c r="J167" s="127" t="s">
        <v>141</v>
      </c>
      <c r="K167" s="128">
        <v>1818.8</v>
      </c>
      <c r="L167" s="186">
        <v>0</v>
      </c>
      <c r="M167" s="185"/>
      <c r="N167" s="187">
        <f>ROUND($L$167*$K$167,2)</f>
        <v>0</v>
      </c>
      <c r="O167" s="185"/>
      <c r="P167" s="185"/>
      <c r="Q167" s="185"/>
      <c r="R167" s="23"/>
      <c r="T167" s="129"/>
      <c r="U167" s="29" t="s">
        <v>43</v>
      </c>
      <c r="W167" s="130">
        <f>$V$167*$K$167</f>
        <v>0</v>
      </c>
      <c r="X167" s="130">
        <v>0</v>
      </c>
      <c r="Y167" s="130">
        <f>$X$167*$K$167</f>
        <v>0</v>
      </c>
      <c r="Z167" s="130">
        <v>0</v>
      </c>
      <c r="AA167" s="131">
        <f>$Z$167*$K$167</f>
        <v>0</v>
      </c>
      <c r="AR167" s="6" t="s">
        <v>142</v>
      </c>
      <c r="AT167" s="6" t="s">
        <v>138</v>
      </c>
      <c r="AU167" s="6" t="s">
        <v>93</v>
      </c>
      <c r="AY167" s="6" t="s">
        <v>137</v>
      </c>
      <c r="BE167" s="80">
        <f>IF($U$167="základní",$N$167,0)</f>
        <v>0</v>
      </c>
      <c r="BF167" s="80">
        <f>IF($U$167="snížená",$N$167,0)</f>
        <v>0</v>
      </c>
      <c r="BG167" s="80">
        <f>IF($U$167="zákl. přenesená",$N$167,0)</f>
        <v>0</v>
      </c>
      <c r="BH167" s="80">
        <f>IF($U$167="sníž. přenesená",$N$167,0)</f>
        <v>0</v>
      </c>
      <c r="BI167" s="80">
        <f>IF($U$167="nulová",$N$167,0)</f>
        <v>0</v>
      </c>
      <c r="BJ167" s="6" t="s">
        <v>20</v>
      </c>
      <c r="BK167" s="80">
        <f>ROUND($L$167*$K$167,2)</f>
        <v>0</v>
      </c>
      <c r="BL167" s="6" t="s">
        <v>142</v>
      </c>
      <c r="BM167" s="6" t="s">
        <v>289</v>
      </c>
    </row>
    <row r="168" spans="2:65" s="6" customFormat="1" ht="27" customHeight="1">
      <c r="B168" s="22"/>
      <c r="C168" s="125" t="s">
        <v>290</v>
      </c>
      <c r="D168" s="125" t="s">
        <v>138</v>
      </c>
      <c r="E168" s="126" t="s">
        <v>291</v>
      </c>
      <c r="F168" s="184" t="s">
        <v>292</v>
      </c>
      <c r="G168" s="185"/>
      <c r="H168" s="185"/>
      <c r="I168" s="185"/>
      <c r="J168" s="127" t="s">
        <v>141</v>
      </c>
      <c r="K168" s="128">
        <v>969.31</v>
      </c>
      <c r="L168" s="186">
        <v>0</v>
      </c>
      <c r="M168" s="185"/>
      <c r="N168" s="187">
        <f>ROUND($L$168*$K$168,2)</f>
        <v>0</v>
      </c>
      <c r="O168" s="185"/>
      <c r="P168" s="185"/>
      <c r="Q168" s="185"/>
      <c r="R168" s="23"/>
      <c r="T168" s="129"/>
      <c r="U168" s="29" t="s">
        <v>43</v>
      </c>
      <c r="W168" s="130">
        <f>$V$168*$K$168</f>
        <v>0</v>
      </c>
      <c r="X168" s="130">
        <v>0</v>
      </c>
      <c r="Y168" s="130">
        <f>$X$168*$K$168</f>
        <v>0</v>
      </c>
      <c r="Z168" s="130">
        <v>0</v>
      </c>
      <c r="AA168" s="131">
        <f>$Z$168*$K$168</f>
        <v>0</v>
      </c>
      <c r="AR168" s="6" t="s">
        <v>142</v>
      </c>
      <c r="AT168" s="6" t="s">
        <v>138</v>
      </c>
      <c r="AU168" s="6" t="s">
        <v>93</v>
      </c>
      <c r="AY168" s="6" t="s">
        <v>137</v>
      </c>
      <c r="BE168" s="80">
        <f>IF($U$168="základní",$N$168,0)</f>
        <v>0</v>
      </c>
      <c r="BF168" s="80">
        <f>IF($U$168="snížená",$N$168,0)</f>
        <v>0</v>
      </c>
      <c r="BG168" s="80">
        <f>IF($U$168="zákl. přenesená",$N$168,0)</f>
        <v>0</v>
      </c>
      <c r="BH168" s="80">
        <f>IF($U$168="sníž. přenesená",$N$168,0)</f>
        <v>0</v>
      </c>
      <c r="BI168" s="80">
        <f>IF($U$168="nulová",$N$168,0)</f>
        <v>0</v>
      </c>
      <c r="BJ168" s="6" t="s">
        <v>20</v>
      </c>
      <c r="BK168" s="80">
        <f>ROUND($L$168*$K$168,2)</f>
        <v>0</v>
      </c>
      <c r="BL168" s="6" t="s">
        <v>142</v>
      </c>
      <c r="BM168" s="6" t="s">
        <v>293</v>
      </c>
    </row>
    <row r="169" spans="2:63" s="115" customFormat="1" ht="30.75" customHeight="1">
      <c r="B169" s="116"/>
      <c r="D169" s="124" t="s">
        <v>106</v>
      </c>
      <c r="E169" s="124"/>
      <c r="F169" s="124"/>
      <c r="G169" s="124"/>
      <c r="H169" s="124"/>
      <c r="I169" s="124"/>
      <c r="J169" s="124"/>
      <c r="K169" s="124"/>
      <c r="L169" s="124"/>
      <c r="M169" s="124"/>
      <c r="N169" s="182">
        <f>$BK$169</f>
        <v>0</v>
      </c>
      <c r="O169" s="183"/>
      <c r="P169" s="183"/>
      <c r="Q169" s="183"/>
      <c r="R169" s="119"/>
      <c r="T169" s="120"/>
      <c r="W169" s="121">
        <f>SUM($W$170:$W$259)</f>
        <v>0</v>
      </c>
      <c r="Y169" s="121">
        <f>SUM($Y$170:$Y$259)</f>
        <v>0</v>
      </c>
      <c r="AA169" s="122">
        <f>SUM($AA$170:$AA$259)</f>
        <v>0</v>
      </c>
      <c r="AR169" s="118" t="s">
        <v>20</v>
      </c>
      <c r="AT169" s="118" t="s">
        <v>77</v>
      </c>
      <c r="AU169" s="118" t="s">
        <v>20</v>
      </c>
      <c r="AY169" s="118" t="s">
        <v>137</v>
      </c>
      <c r="BK169" s="123">
        <f>SUM($BK$170:$BK$259)</f>
        <v>0</v>
      </c>
    </row>
    <row r="170" spans="2:65" s="6" customFormat="1" ht="39" customHeight="1">
      <c r="B170" s="22"/>
      <c r="C170" s="125" t="s">
        <v>294</v>
      </c>
      <c r="D170" s="125" t="s">
        <v>138</v>
      </c>
      <c r="E170" s="126" t="s">
        <v>295</v>
      </c>
      <c r="F170" s="184" t="s">
        <v>296</v>
      </c>
      <c r="G170" s="185"/>
      <c r="H170" s="185"/>
      <c r="I170" s="185"/>
      <c r="J170" s="127" t="s">
        <v>297</v>
      </c>
      <c r="K170" s="128">
        <v>3</v>
      </c>
      <c r="L170" s="186">
        <v>0</v>
      </c>
      <c r="M170" s="185"/>
      <c r="N170" s="187">
        <f>ROUND($L$170*$K$170,2)</f>
        <v>0</v>
      </c>
      <c r="O170" s="185"/>
      <c r="P170" s="185"/>
      <c r="Q170" s="185"/>
      <c r="R170" s="23"/>
      <c r="T170" s="129"/>
      <c r="U170" s="29" t="s">
        <v>43</v>
      </c>
      <c r="W170" s="130">
        <f>$V$170*$K$170</f>
        <v>0</v>
      </c>
      <c r="X170" s="130">
        <v>0</v>
      </c>
      <c r="Y170" s="130">
        <f>$X$170*$K$170</f>
        <v>0</v>
      </c>
      <c r="Z170" s="130">
        <v>0</v>
      </c>
      <c r="AA170" s="131">
        <f>$Z$170*$K$170</f>
        <v>0</v>
      </c>
      <c r="AR170" s="6" t="s">
        <v>142</v>
      </c>
      <c r="AT170" s="6" t="s">
        <v>138</v>
      </c>
      <c r="AU170" s="6" t="s">
        <v>93</v>
      </c>
      <c r="AY170" s="6" t="s">
        <v>137</v>
      </c>
      <c r="BE170" s="80">
        <f>IF($U$170="základní",$N$170,0)</f>
        <v>0</v>
      </c>
      <c r="BF170" s="80">
        <f>IF($U$170="snížená",$N$170,0)</f>
        <v>0</v>
      </c>
      <c r="BG170" s="80">
        <f>IF($U$170="zákl. přenesená",$N$170,0)</f>
        <v>0</v>
      </c>
      <c r="BH170" s="80">
        <f>IF($U$170="sníž. přenesená",$N$170,0)</f>
        <v>0</v>
      </c>
      <c r="BI170" s="80">
        <f>IF($U$170="nulová",$N$170,0)</f>
        <v>0</v>
      </c>
      <c r="BJ170" s="6" t="s">
        <v>20</v>
      </c>
      <c r="BK170" s="80">
        <f>ROUND($L$170*$K$170,2)</f>
        <v>0</v>
      </c>
      <c r="BL170" s="6" t="s">
        <v>142</v>
      </c>
      <c r="BM170" s="6" t="s">
        <v>298</v>
      </c>
    </row>
    <row r="171" spans="2:65" s="6" customFormat="1" ht="27" customHeight="1">
      <c r="B171" s="22"/>
      <c r="C171" s="132" t="s">
        <v>299</v>
      </c>
      <c r="D171" s="132" t="s">
        <v>229</v>
      </c>
      <c r="E171" s="133" t="s">
        <v>300</v>
      </c>
      <c r="F171" s="189" t="s">
        <v>301</v>
      </c>
      <c r="G171" s="190"/>
      <c r="H171" s="190"/>
      <c r="I171" s="190"/>
      <c r="J171" s="134" t="s">
        <v>297</v>
      </c>
      <c r="K171" s="135">
        <v>3</v>
      </c>
      <c r="L171" s="191">
        <v>0</v>
      </c>
      <c r="M171" s="190"/>
      <c r="N171" s="192">
        <f>ROUND($L$171*$K$171,2)</f>
        <v>0</v>
      </c>
      <c r="O171" s="185"/>
      <c r="P171" s="185"/>
      <c r="Q171" s="185"/>
      <c r="R171" s="23"/>
      <c r="T171" s="129"/>
      <c r="U171" s="29" t="s">
        <v>43</v>
      </c>
      <c r="W171" s="130">
        <f>$V$171*$K$171</f>
        <v>0</v>
      </c>
      <c r="X171" s="130">
        <v>0</v>
      </c>
      <c r="Y171" s="130">
        <f>$X$171*$K$171</f>
        <v>0</v>
      </c>
      <c r="Z171" s="130">
        <v>0</v>
      </c>
      <c r="AA171" s="131">
        <f>$Z$171*$K$171</f>
        <v>0</v>
      </c>
      <c r="AR171" s="6" t="s">
        <v>168</v>
      </c>
      <c r="AT171" s="6" t="s">
        <v>229</v>
      </c>
      <c r="AU171" s="6" t="s">
        <v>93</v>
      </c>
      <c r="AY171" s="6" t="s">
        <v>137</v>
      </c>
      <c r="BE171" s="80">
        <f>IF($U$171="základní",$N$171,0)</f>
        <v>0</v>
      </c>
      <c r="BF171" s="80">
        <f>IF($U$171="snížená",$N$171,0)</f>
        <v>0</v>
      </c>
      <c r="BG171" s="80">
        <f>IF($U$171="zákl. přenesená",$N$171,0)</f>
        <v>0</v>
      </c>
      <c r="BH171" s="80">
        <f>IF($U$171="sníž. přenesená",$N$171,0)</f>
        <v>0</v>
      </c>
      <c r="BI171" s="80">
        <f>IF($U$171="nulová",$N$171,0)</f>
        <v>0</v>
      </c>
      <c r="BJ171" s="6" t="s">
        <v>20</v>
      </c>
      <c r="BK171" s="80">
        <f>ROUND($L$171*$K$171,2)</f>
        <v>0</v>
      </c>
      <c r="BL171" s="6" t="s">
        <v>142</v>
      </c>
      <c r="BM171" s="6" t="s">
        <v>302</v>
      </c>
    </row>
    <row r="172" spans="2:65" s="6" customFormat="1" ht="39" customHeight="1">
      <c r="B172" s="22"/>
      <c r="C172" s="125" t="s">
        <v>303</v>
      </c>
      <c r="D172" s="125" t="s">
        <v>138</v>
      </c>
      <c r="E172" s="126" t="s">
        <v>304</v>
      </c>
      <c r="F172" s="184" t="s">
        <v>305</v>
      </c>
      <c r="G172" s="185"/>
      <c r="H172" s="185"/>
      <c r="I172" s="185"/>
      <c r="J172" s="127" t="s">
        <v>297</v>
      </c>
      <c r="K172" s="128">
        <v>2</v>
      </c>
      <c r="L172" s="186">
        <v>0</v>
      </c>
      <c r="M172" s="185"/>
      <c r="N172" s="187">
        <f>ROUND($L$172*$K$172,2)</f>
        <v>0</v>
      </c>
      <c r="O172" s="185"/>
      <c r="P172" s="185"/>
      <c r="Q172" s="185"/>
      <c r="R172" s="23"/>
      <c r="T172" s="129"/>
      <c r="U172" s="29" t="s">
        <v>43</v>
      </c>
      <c r="W172" s="130">
        <f>$V$172*$K$172</f>
        <v>0</v>
      </c>
      <c r="X172" s="130">
        <v>0</v>
      </c>
      <c r="Y172" s="130">
        <f>$X$172*$K$172</f>
        <v>0</v>
      </c>
      <c r="Z172" s="130">
        <v>0</v>
      </c>
      <c r="AA172" s="131">
        <f>$Z$172*$K$172</f>
        <v>0</v>
      </c>
      <c r="AR172" s="6" t="s">
        <v>142</v>
      </c>
      <c r="AT172" s="6" t="s">
        <v>138</v>
      </c>
      <c r="AU172" s="6" t="s">
        <v>93</v>
      </c>
      <c r="AY172" s="6" t="s">
        <v>137</v>
      </c>
      <c r="BE172" s="80">
        <f>IF($U$172="základní",$N$172,0)</f>
        <v>0</v>
      </c>
      <c r="BF172" s="80">
        <f>IF($U$172="snížená",$N$172,0)</f>
        <v>0</v>
      </c>
      <c r="BG172" s="80">
        <f>IF($U$172="zákl. přenesená",$N$172,0)</f>
        <v>0</v>
      </c>
      <c r="BH172" s="80">
        <f>IF($U$172="sníž. přenesená",$N$172,0)</f>
        <v>0</v>
      </c>
      <c r="BI172" s="80">
        <f>IF($U$172="nulová",$N$172,0)</f>
        <v>0</v>
      </c>
      <c r="BJ172" s="6" t="s">
        <v>20</v>
      </c>
      <c r="BK172" s="80">
        <f>ROUND($L$172*$K$172,2)</f>
        <v>0</v>
      </c>
      <c r="BL172" s="6" t="s">
        <v>142</v>
      </c>
      <c r="BM172" s="6" t="s">
        <v>306</v>
      </c>
    </row>
    <row r="173" spans="2:65" s="6" customFormat="1" ht="27" customHeight="1">
      <c r="B173" s="22"/>
      <c r="C173" s="132" t="s">
        <v>307</v>
      </c>
      <c r="D173" s="132" t="s">
        <v>229</v>
      </c>
      <c r="E173" s="133" t="s">
        <v>308</v>
      </c>
      <c r="F173" s="189" t="s">
        <v>309</v>
      </c>
      <c r="G173" s="190"/>
      <c r="H173" s="190"/>
      <c r="I173" s="190"/>
      <c r="J173" s="134" t="s">
        <v>297</v>
      </c>
      <c r="K173" s="135">
        <v>2</v>
      </c>
      <c r="L173" s="191">
        <v>0</v>
      </c>
      <c r="M173" s="190"/>
      <c r="N173" s="192">
        <f>ROUND($L$173*$K$173,2)</f>
        <v>0</v>
      </c>
      <c r="O173" s="185"/>
      <c r="P173" s="185"/>
      <c r="Q173" s="185"/>
      <c r="R173" s="23"/>
      <c r="T173" s="129"/>
      <c r="U173" s="29" t="s">
        <v>43</v>
      </c>
      <c r="W173" s="130">
        <f>$V$173*$K$173</f>
        <v>0</v>
      </c>
      <c r="X173" s="130">
        <v>0</v>
      </c>
      <c r="Y173" s="130">
        <f>$X$173*$K$173</f>
        <v>0</v>
      </c>
      <c r="Z173" s="130">
        <v>0</v>
      </c>
      <c r="AA173" s="131">
        <f>$Z$173*$K$173</f>
        <v>0</v>
      </c>
      <c r="AR173" s="6" t="s">
        <v>168</v>
      </c>
      <c r="AT173" s="6" t="s">
        <v>229</v>
      </c>
      <c r="AU173" s="6" t="s">
        <v>93</v>
      </c>
      <c r="AY173" s="6" t="s">
        <v>137</v>
      </c>
      <c r="BE173" s="80">
        <f>IF($U$173="základní",$N$173,0)</f>
        <v>0</v>
      </c>
      <c r="BF173" s="80">
        <f>IF($U$173="snížená",$N$173,0)</f>
        <v>0</v>
      </c>
      <c r="BG173" s="80">
        <f>IF($U$173="zákl. přenesená",$N$173,0)</f>
        <v>0</v>
      </c>
      <c r="BH173" s="80">
        <f>IF($U$173="sníž. přenesená",$N$173,0)</f>
        <v>0</v>
      </c>
      <c r="BI173" s="80">
        <f>IF($U$173="nulová",$N$173,0)</f>
        <v>0</v>
      </c>
      <c r="BJ173" s="6" t="s">
        <v>20</v>
      </c>
      <c r="BK173" s="80">
        <f>ROUND($L$173*$K$173,2)</f>
        <v>0</v>
      </c>
      <c r="BL173" s="6" t="s">
        <v>142</v>
      </c>
      <c r="BM173" s="6" t="s">
        <v>310</v>
      </c>
    </row>
    <row r="174" spans="2:65" s="6" customFormat="1" ht="27" customHeight="1">
      <c r="B174" s="22"/>
      <c r="C174" s="125" t="s">
        <v>311</v>
      </c>
      <c r="D174" s="125" t="s">
        <v>138</v>
      </c>
      <c r="E174" s="126" t="s">
        <v>312</v>
      </c>
      <c r="F174" s="184" t="s">
        <v>313</v>
      </c>
      <c r="G174" s="185"/>
      <c r="H174" s="185"/>
      <c r="I174" s="185"/>
      <c r="J174" s="127" t="s">
        <v>297</v>
      </c>
      <c r="K174" s="128">
        <v>3</v>
      </c>
      <c r="L174" s="186">
        <v>0</v>
      </c>
      <c r="M174" s="185"/>
      <c r="N174" s="187">
        <f>ROUND($L$174*$K$174,2)</f>
        <v>0</v>
      </c>
      <c r="O174" s="185"/>
      <c r="P174" s="185"/>
      <c r="Q174" s="185"/>
      <c r="R174" s="23"/>
      <c r="T174" s="129"/>
      <c r="U174" s="29" t="s">
        <v>43</v>
      </c>
      <c r="W174" s="130">
        <f>$V$174*$K$174</f>
        <v>0</v>
      </c>
      <c r="X174" s="130">
        <v>0</v>
      </c>
      <c r="Y174" s="130">
        <f>$X$174*$K$174</f>
        <v>0</v>
      </c>
      <c r="Z174" s="130">
        <v>0</v>
      </c>
      <c r="AA174" s="131">
        <f>$Z$174*$K$174</f>
        <v>0</v>
      </c>
      <c r="AR174" s="6" t="s">
        <v>142</v>
      </c>
      <c r="AT174" s="6" t="s">
        <v>138</v>
      </c>
      <c r="AU174" s="6" t="s">
        <v>93</v>
      </c>
      <c r="AY174" s="6" t="s">
        <v>137</v>
      </c>
      <c r="BE174" s="80">
        <f>IF($U$174="základní",$N$174,0)</f>
        <v>0</v>
      </c>
      <c r="BF174" s="80">
        <f>IF($U$174="snížená",$N$174,0)</f>
        <v>0</v>
      </c>
      <c r="BG174" s="80">
        <f>IF($U$174="zákl. přenesená",$N$174,0)</f>
        <v>0</v>
      </c>
      <c r="BH174" s="80">
        <f>IF($U$174="sníž. přenesená",$N$174,0)</f>
        <v>0</v>
      </c>
      <c r="BI174" s="80">
        <f>IF($U$174="nulová",$N$174,0)</f>
        <v>0</v>
      </c>
      <c r="BJ174" s="6" t="s">
        <v>20</v>
      </c>
      <c r="BK174" s="80">
        <f>ROUND($L$174*$K$174,2)</f>
        <v>0</v>
      </c>
      <c r="BL174" s="6" t="s">
        <v>142</v>
      </c>
      <c r="BM174" s="6" t="s">
        <v>314</v>
      </c>
    </row>
    <row r="175" spans="2:65" s="6" customFormat="1" ht="15.75" customHeight="1">
      <c r="B175" s="22"/>
      <c r="C175" s="132" t="s">
        <v>315</v>
      </c>
      <c r="D175" s="132" t="s">
        <v>229</v>
      </c>
      <c r="E175" s="133" t="s">
        <v>316</v>
      </c>
      <c r="F175" s="189" t="s">
        <v>317</v>
      </c>
      <c r="G175" s="190"/>
      <c r="H175" s="190"/>
      <c r="I175" s="190"/>
      <c r="J175" s="134" t="s">
        <v>297</v>
      </c>
      <c r="K175" s="135">
        <v>3</v>
      </c>
      <c r="L175" s="191">
        <v>0</v>
      </c>
      <c r="M175" s="190"/>
      <c r="N175" s="192">
        <f>ROUND($L$175*$K$175,2)</f>
        <v>0</v>
      </c>
      <c r="O175" s="185"/>
      <c r="P175" s="185"/>
      <c r="Q175" s="185"/>
      <c r="R175" s="23"/>
      <c r="T175" s="129"/>
      <c r="U175" s="29" t="s">
        <v>43</v>
      </c>
      <c r="W175" s="130">
        <f>$V$175*$K$175</f>
        <v>0</v>
      </c>
      <c r="X175" s="130">
        <v>0</v>
      </c>
      <c r="Y175" s="130">
        <f>$X$175*$K$175</f>
        <v>0</v>
      </c>
      <c r="Z175" s="130">
        <v>0</v>
      </c>
      <c r="AA175" s="131">
        <f>$Z$175*$K$175</f>
        <v>0</v>
      </c>
      <c r="AR175" s="6" t="s">
        <v>168</v>
      </c>
      <c r="AT175" s="6" t="s">
        <v>229</v>
      </c>
      <c r="AU175" s="6" t="s">
        <v>93</v>
      </c>
      <c r="AY175" s="6" t="s">
        <v>137</v>
      </c>
      <c r="BE175" s="80">
        <f>IF($U$175="základní",$N$175,0)</f>
        <v>0</v>
      </c>
      <c r="BF175" s="80">
        <f>IF($U$175="snížená",$N$175,0)</f>
        <v>0</v>
      </c>
      <c r="BG175" s="80">
        <f>IF($U$175="zákl. přenesená",$N$175,0)</f>
        <v>0</v>
      </c>
      <c r="BH175" s="80">
        <f>IF($U$175="sníž. přenesená",$N$175,0)</f>
        <v>0</v>
      </c>
      <c r="BI175" s="80">
        <f>IF($U$175="nulová",$N$175,0)</f>
        <v>0</v>
      </c>
      <c r="BJ175" s="6" t="s">
        <v>20</v>
      </c>
      <c r="BK175" s="80">
        <f>ROUND($L$175*$K$175,2)</f>
        <v>0</v>
      </c>
      <c r="BL175" s="6" t="s">
        <v>142</v>
      </c>
      <c r="BM175" s="6" t="s">
        <v>318</v>
      </c>
    </row>
    <row r="176" spans="2:65" s="6" customFormat="1" ht="27" customHeight="1">
      <c r="B176" s="22"/>
      <c r="C176" s="125" t="s">
        <v>319</v>
      </c>
      <c r="D176" s="125" t="s">
        <v>138</v>
      </c>
      <c r="E176" s="126" t="s">
        <v>320</v>
      </c>
      <c r="F176" s="184" t="s">
        <v>321</v>
      </c>
      <c r="G176" s="185"/>
      <c r="H176" s="185"/>
      <c r="I176" s="185"/>
      <c r="J176" s="127" t="s">
        <v>297</v>
      </c>
      <c r="K176" s="128">
        <v>5</v>
      </c>
      <c r="L176" s="186">
        <v>0</v>
      </c>
      <c r="M176" s="185"/>
      <c r="N176" s="187">
        <f>ROUND($L$176*$K$176,2)</f>
        <v>0</v>
      </c>
      <c r="O176" s="185"/>
      <c r="P176" s="185"/>
      <c r="Q176" s="185"/>
      <c r="R176" s="23"/>
      <c r="T176" s="129"/>
      <c r="U176" s="29" t="s">
        <v>43</v>
      </c>
      <c r="W176" s="130">
        <f>$V$176*$K$176</f>
        <v>0</v>
      </c>
      <c r="X176" s="130">
        <v>0</v>
      </c>
      <c r="Y176" s="130">
        <f>$X$176*$K$176</f>
        <v>0</v>
      </c>
      <c r="Z176" s="130">
        <v>0</v>
      </c>
      <c r="AA176" s="131">
        <f>$Z$176*$K$176</f>
        <v>0</v>
      </c>
      <c r="AR176" s="6" t="s">
        <v>142</v>
      </c>
      <c r="AT176" s="6" t="s">
        <v>138</v>
      </c>
      <c r="AU176" s="6" t="s">
        <v>93</v>
      </c>
      <c r="AY176" s="6" t="s">
        <v>137</v>
      </c>
      <c r="BE176" s="80">
        <f>IF($U$176="základní",$N$176,0)</f>
        <v>0</v>
      </c>
      <c r="BF176" s="80">
        <f>IF($U$176="snížená",$N$176,0)</f>
        <v>0</v>
      </c>
      <c r="BG176" s="80">
        <f>IF($U$176="zákl. přenesená",$N$176,0)</f>
        <v>0</v>
      </c>
      <c r="BH176" s="80">
        <f>IF($U$176="sníž. přenesená",$N$176,0)</f>
        <v>0</v>
      </c>
      <c r="BI176" s="80">
        <f>IF($U$176="nulová",$N$176,0)</f>
        <v>0</v>
      </c>
      <c r="BJ176" s="6" t="s">
        <v>20</v>
      </c>
      <c r="BK176" s="80">
        <f>ROUND($L$176*$K$176,2)</f>
        <v>0</v>
      </c>
      <c r="BL176" s="6" t="s">
        <v>142</v>
      </c>
      <c r="BM176" s="6" t="s">
        <v>322</v>
      </c>
    </row>
    <row r="177" spans="2:65" s="6" customFormat="1" ht="27" customHeight="1">
      <c r="B177" s="22"/>
      <c r="C177" s="132" t="s">
        <v>323</v>
      </c>
      <c r="D177" s="132" t="s">
        <v>229</v>
      </c>
      <c r="E177" s="133" t="s">
        <v>324</v>
      </c>
      <c r="F177" s="189" t="s">
        <v>325</v>
      </c>
      <c r="G177" s="190"/>
      <c r="H177" s="190"/>
      <c r="I177" s="190"/>
      <c r="J177" s="134" t="s">
        <v>297</v>
      </c>
      <c r="K177" s="135">
        <v>5</v>
      </c>
      <c r="L177" s="191">
        <v>0</v>
      </c>
      <c r="M177" s="190"/>
      <c r="N177" s="192">
        <f>ROUND($L$177*$K$177,2)</f>
        <v>0</v>
      </c>
      <c r="O177" s="185"/>
      <c r="P177" s="185"/>
      <c r="Q177" s="185"/>
      <c r="R177" s="23"/>
      <c r="T177" s="129"/>
      <c r="U177" s="29" t="s">
        <v>43</v>
      </c>
      <c r="W177" s="130">
        <f>$V$177*$K$177</f>
        <v>0</v>
      </c>
      <c r="X177" s="130">
        <v>0</v>
      </c>
      <c r="Y177" s="130">
        <f>$X$177*$K$177</f>
        <v>0</v>
      </c>
      <c r="Z177" s="130">
        <v>0</v>
      </c>
      <c r="AA177" s="131">
        <f>$Z$177*$K$177</f>
        <v>0</v>
      </c>
      <c r="AR177" s="6" t="s">
        <v>168</v>
      </c>
      <c r="AT177" s="6" t="s">
        <v>229</v>
      </c>
      <c r="AU177" s="6" t="s">
        <v>93</v>
      </c>
      <c r="AY177" s="6" t="s">
        <v>137</v>
      </c>
      <c r="BE177" s="80">
        <f>IF($U$177="základní",$N$177,0)</f>
        <v>0</v>
      </c>
      <c r="BF177" s="80">
        <f>IF($U$177="snížená",$N$177,0)</f>
        <v>0</v>
      </c>
      <c r="BG177" s="80">
        <f>IF($U$177="zákl. přenesená",$N$177,0)</f>
        <v>0</v>
      </c>
      <c r="BH177" s="80">
        <f>IF($U$177="sníž. přenesená",$N$177,0)</f>
        <v>0</v>
      </c>
      <c r="BI177" s="80">
        <f>IF($U$177="nulová",$N$177,0)</f>
        <v>0</v>
      </c>
      <c r="BJ177" s="6" t="s">
        <v>20</v>
      </c>
      <c r="BK177" s="80">
        <f>ROUND($L$177*$K$177,2)</f>
        <v>0</v>
      </c>
      <c r="BL177" s="6" t="s">
        <v>142</v>
      </c>
      <c r="BM177" s="6" t="s">
        <v>326</v>
      </c>
    </row>
    <row r="178" spans="2:65" s="6" customFormat="1" ht="27" customHeight="1">
      <c r="B178" s="22"/>
      <c r="C178" s="125" t="s">
        <v>327</v>
      </c>
      <c r="D178" s="125" t="s">
        <v>138</v>
      </c>
      <c r="E178" s="126" t="s">
        <v>328</v>
      </c>
      <c r="F178" s="184" t="s">
        <v>329</v>
      </c>
      <c r="G178" s="185"/>
      <c r="H178" s="185"/>
      <c r="I178" s="185"/>
      <c r="J178" s="127" t="s">
        <v>297</v>
      </c>
      <c r="K178" s="128">
        <v>17</v>
      </c>
      <c r="L178" s="186">
        <v>0</v>
      </c>
      <c r="M178" s="185"/>
      <c r="N178" s="187">
        <f>ROUND($L$178*$K$178,2)</f>
        <v>0</v>
      </c>
      <c r="O178" s="185"/>
      <c r="P178" s="185"/>
      <c r="Q178" s="185"/>
      <c r="R178" s="23"/>
      <c r="T178" s="129"/>
      <c r="U178" s="29" t="s">
        <v>43</v>
      </c>
      <c r="W178" s="130">
        <f>$V$178*$K$178</f>
        <v>0</v>
      </c>
      <c r="X178" s="130">
        <v>0</v>
      </c>
      <c r="Y178" s="130">
        <f>$X$178*$K$178</f>
        <v>0</v>
      </c>
      <c r="Z178" s="130">
        <v>0</v>
      </c>
      <c r="AA178" s="131">
        <f>$Z$178*$K$178</f>
        <v>0</v>
      </c>
      <c r="AR178" s="6" t="s">
        <v>142</v>
      </c>
      <c r="AT178" s="6" t="s">
        <v>138</v>
      </c>
      <c r="AU178" s="6" t="s">
        <v>93</v>
      </c>
      <c r="AY178" s="6" t="s">
        <v>137</v>
      </c>
      <c r="BE178" s="80">
        <f>IF($U$178="základní",$N$178,0)</f>
        <v>0</v>
      </c>
      <c r="BF178" s="80">
        <f>IF($U$178="snížená",$N$178,0)</f>
        <v>0</v>
      </c>
      <c r="BG178" s="80">
        <f>IF($U$178="zákl. přenesená",$N$178,0)</f>
        <v>0</v>
      </c>
      <c r="BH178" s="80">
        <f>IF($U$178="sníž. přenesená",$N$178,0)</f>
        <v>0</v>
      </c>
      <c r="BI178" s="80">
        <f>IF($U$178="nulová",$N$178,0)</f>
        <v>0</v>
      </c>
      <c r="BJ178" s="6" t="s">
        <v>20</v>
      </c>
      <c r="BK178" s="80">
        <f>ROUND($L$178*$K$178,2)</f>
        <v>0</v>
      </c>
      <c r="BL178" s="6" t="s">
        <v>142</v>
      </c>
      <c r="BM178" s="6" t="s">
        <v>330</v>
      </c>
    </row>
    <row r="179" spans="2:65" s="6" customFormat="1" ht="15.75" customHeight="1">
      <c r="B179" s="22"/>
      <c r="C179" s="132" t="s">
        <v>331</v>
      </c>
      <c r="D179" s="132" t="s">
        <v>229</v>
      </c>
      <c r="E179" s="133" t="s">
        <v>332</v>
      </c>
      <c r="F179" s="189" t="s">
        <v>333</v>
      </c>
      <c r="G179" s="190"/>
      <c r="H179" s="190"/>
      <c r="I179" s="190"/>
      <c r="J179" s="134" t="s">
        <v>297</v>
      </c>
      <c r="K179" s="135">
        <v>4</v>
      </c>
      <c r="L179" s="191">
        <v>0</v>
      </c>
      <c r="M179" s="190"/>
      <c r="N179" s="192">
        <f>ROUND($L$179*$K$179,2)</f>
        <v>0</v>
      </c>
      <c r="O179" s="185"/>
      <c r="P179" s="185"/>
      <c r="Q179" s="185"/>
      <c r="R179" s="23"/>
      <c r="T179" s="129"/>
      <c r="U179" s="29" t="s">
        <v>43</v>
      </c>
      <c r="W179" s="130">
        <f>$V$179*$K$179</f>
        <v>0</v>
      </c>
      <c r="X179" s="130">
        <v>0</v>
      </c>
      <c r="Y179" s="130">
        <f>$X$179*$K$179</f>
        <v>0</v>
      </c>
      <c r="Z179" s="130">
        <v>0</v>
      </c>
      <c r="AA179" s="131">
        <f>$Z$179*$K$179</f>
        <v>0</v>
      </c>
      <c r="AR179" s="6" t="s">
        <v>168</v>
      </c>
      <c r="AT179" s="6" t="s">
        <v>229</v>
      </c>
      <c r="AU179" s="6" t="s">
        <v>93</v>
      </c>
      <c r="AY179" s="6" t="s">
        <v>137</v>
      </c>
      <c r="BE179" s="80">
        <f>IF($U$179="základní",$N$179,0)</f>
        <v>0</v>
      </c>
      <c r="BF179" s="80">
        <f>IF($U$179="snížená",$N$179,0)</f>
        <v>0</v>
      </c>
      <c r="BG179" s="80">
        <f>IF($U$179="zákl. přenesená",$N$179,0)</f>
        <v>0</v>
      </c>
      <c r="BH179" s="80">
        <f>IF($U$179="sníž. přenesená",$N$179,0)</f>
        <v>0</v>
      </c>
      <c r="BI179" s="80">
        <f>IF($U$179="nulová",$N$179,0)</f>
        <v>0</v>
      </c>
      <c r="BJ179" s="6" t="s">
        <v>20</v>
      </c>
      <c r="BK179" s="80">
        <f>ROUND($L$179*$K$179,2)</f>
        <v>0</v>
      </c>
      <c r="BL179" s="6" t="s">
        <v>142</v>
      </c>
      <c r="BM179" s="6" t="s">
        <v>334</v>
      </c>
    </row>
    <row r="180" spans="2:65" s="6" customFormat="1" ht="15.75" customHeight="1">
      <c r="B180" s="22"/>
      <c r="C180" s="132" t="s">
        <v>335</v>
      </c>
      <c r="D180" s="132" t="s">
        <v>229</v>
      </c>
      <c r="E180" s="133" t="s">
        <v>336</v>
      </c>
      <c r="F180" s="189" t="s">
        <v>337</v>
      </c>
      <c r="G180" s="190"/>
      <c r="H180" s="190"/>
      <c r="I180" s="190"/>
      <c r="J180" s="134" t="s">
        <v>297</v>
      </c>
      <c r="K180" s="135">
        <v>3</v>
      </c>
      <c r="L180" s="191">
        <v>0</v>
      </c>
      <c r="M180" s="190"/>
      <c r="N180" s="192">
        <f>ROUND($L$180*$K$180,2)</f>
        <v>0</v>
      </c>
      <c r="O180" s="185"/>
      <c r="P180" s="185"/>
      <c r="Q180" s="185"/>
      <c r="R180" s="23"/>
      <c r="T180" s="129"/>
      <c r="U180" s="29" t="s">
        <v>43</v>
      </c>
      <c r="W180" s="130">
        <f>$V$180*$K$180</f>
        <v>0</v>
      </c>
      <c r="X180" s="130">
        <v>0</v>
      </c>
      <c r="Y180" s="130">
        <f>$X$180*$K$180</f>
        <v>0</v>
      </c>
      <c r="Z180" s="130">
        <v>0</v>
      </c>
      <c r="AA180" s="131">
        <f>$Z$180*$K$180</f>
        <v>0</v>
      </c>
      <c r="AR180" s="6" t="s">
        <v>168</v>
      </c>
      <c r="AT180" s="6" t="s">
        <v>229</v>
      </c>
      <c r="AU180" s="6" t="s">
        <v>93</v>
      </c>
      <c r="AY180" s="6" t="s">
        <v>137</v>
      </c>
      <c r="BE180" s="80">
        <f>IF($U$180="základní",$N$180,0)</f>
        <v>0</v>
      </c>
      <c r="BF180" s="80">
        <f>IF($U$180="snížená",$N$180,0)</f>
        <v>0</v>
      </c>
      <c r="BG180" s="80">
        <f>IF($U$180="zákl. přenesená",$N$180,0)</f>
        <v>0</v>
      </c>
      <c r="BH180" s="80">
        <f>IF($U$180="sníž. přenesená",$N$180,0)</f>
        <v>0</v>
      </c>
      <c r="BI180" s="80">
        <f>IF($U$180="nulová",$N$180,0)</f>
        <v>0</v>
      </c>
      <c r="BJ180" s="6" t="s">
        <v>20</v>
      </c>
      <c r="BK180" s="80">
        <f>ROUND($L$180*$K$180,2)</f>
        <v>0</v>
      </c>
      <c r="BL180" s="6" t="s">
        <v>142</v>
      </c>
      <c r="BM180" s="6" t="s">
        <v>338</v>
      </c>
    </row>
    <row r="181" spans="2:65" s="6" customFormat="1" ht="15.75" customHeight="1">
      <c r="B181" s="22"/>
      <c r="C181" s="132" t="s">
        <v>339</v>
      </c>
      <c r="D181" s="132" t="s">
        <v>229</v>
      </c>
      <c r="E181" s="133" t="s">
        <v>340</v>
      </c>
      <c r="F181" s="189" t="s">
        <v>341</v>
      </c>
      <c r="G181" s="190"/>
      <c r="H181" s="190"/>
      <c r="I181" s="190"/>
      <c r="J181" s="134" t="s">
        <v>297</v>
      </c>
      <c r="K181" s="135">
        <v>10</v>
      </c>
      <c r="L181" s="191">
        <v>0</v>
      </c>
      <c r="M181" s="190"/>
      <c r="N181" s="192">
        <f>ROUND($L$181*$K$181,2)</f>
        <v>0</v>
      </c>
      <c r="O181" s="185"/>
      <c r="P181" s="185"/>
      <c r="Q181" s="185"/>
      <c r="R181" s="23"/>
      <c r="T181" s="129"/>
      <c r="U181" s="29" t="s">
        <v>43</v>
      </c>
      <c r="W181" s="130">
        <f>$V$181*$K$181</f>
        <v>0</v>
      </c>
      <c r="X181" s="130">
        <v>0</v>
      </c>
      <c r="Y181" s="130">
        <f>$X$181*$K$181</f>
        <v>0</v>
      </c>
      <c r="Z181" s="130">
        <v>0</v>
      </c>
      <c r="AA181" s="131">
        <f>$Z$181*$K$181</f>
        <v>0</v>
      </c>
      <c r="AR181" s="6" t="s">
        <v>168</v>
      </c>
      <c r="AT181" s="6" t="s">
        <v>229</v>
      </c>
      <c r="AU181" s="6" t="s">
        <v>93</v>
      </c>
      <c r="AY181" s="6" t="s">
        <v>137</v>
      </c>
      <c r="BE181" s="80">
        <f>IF($U$181="základní",$N$181,0)</f>
        <v>0</v>
      </c>
      <c r="BF181" s="80">
        <f>IF($U$181="snížená",$N$181,0)</f>
        <v>0</v>
      </c>
      <c r="BG181" s="80">
        <f>IF($U$181="zákl. přenesená",$N$181,0)</f>
        <v>0</v>
      </c>
      <c r="BH181" s="80">
        <f>IF($U$181="sníž. přenesená",$N$181,0)</f>
        <v>0</v>
      </c>
      <c r="BI181" s="80">
        <f>IF($U$181="nulová",$N$181,0)</f>
        <v>0</v>
      </c>
      <c r="BJ181" s="6" t="s">
        <v>20</v>
      </c>
      <c r="BK181" s="80">
        <f>ROUND($L$181*$K$181,2)</f>
        <v>0</v>
      </c>
      <c r="BL181" s="6" t="s">
        <v>142</v>
      </c>
      <c r="BM181" s="6" t="s">
        <v>342</v>
      </c>
    </row>
    <row r="182" spans="2:65" s="6" customFormat="1" ht="27" customHeight="1">
      <c r="B182" s="22"/>
      <c r="C182" s="125" t="s">
        <v>343</v>
      </c>
      <c r="D182" s="125" t="s">
        <v>138</v>
      </c>
      <c r="E182" s="126" t="s">
        <v>344</v>
      </c>
      <c r="F182" s="184" t="s">
        <v>345</v>
      </c>
      <c r="G182" s="185"/>
      <c r="H182" s="185"/>
      <c r="I182" s="185"/>
      <c r="J182" s="127" t="s">
        <v>297</v>
      </c>
      <c r="K182" s="128">
        <v>14</v>
      </c>
      <c r="L182" s="186">
        <v>0</v>
      </c>
      <c r="M182" s="185"/>
      <c r="N182" s="187">
        <f>ROUND($L$182*$K$182,2)</f>
        <v>0</v>
      </c>
      <c r="O182" s="185"/>
      <c r="P182" s="185"/>
      <c r="Q182" s="185"/>
      <c r="R182" s="23"/>
      <c r="T182" s="129"/>
      <c r="U182" s="29" t="s">
        <v>43</v>
      </c>
      <c r="W182" s="130">
        <f>$V$182*$K$182</f>
        <v>0</v>
      </c>
      <c r="X182" s="130">
        <v>0</v>
      </c>
      <c r="Y182" s="130">
        <f>$X$182*$K$182</f>
        <v>0</v>
      </c>
      <c r="Z182" s="130">
        <v>0</v>
      </c>
      <c r="AA182" s="131">
        <f>$Z$182*$K$182</f>
        <v>0</v>
      </c>
      <c r="AR182" s="6" t="s">
        <v>142</v>
      </c>
      <c r="AT182" s="6" t="s">
        <v>138</v>
      </c>
      <c r="AU182" s="6" t="s">
        <v>93</v>
      </c>
      <c r="AY182" s="6" t="s">
        <v>137</v>
      </c>
      <c r="BE182" s="80">
        <f>IF($U$182="základní",$N$182,0)</f>
        <v>0</v>
      </c>
      <c r="BF182" s="80">
        <f>IF($U$182="snížená",$N$182,0)</f>
        <v>0</v>
      </c>
      <c r="BG182" s="80">
        <f>IF($U$182="zákl. přenesená",$N$182,0)</f>
        <v>0</v>
      </c>
      <c r="BH182" s="80">
        <f>IF($U$182="sníž. přenesená",$N$182,0)</f>
        <v>0</v>
      </c>
      <c r="BI182" s="80">
        <f>IF($U$182="nulová",$N$182,0)</f>
        <v>0</v>
      </c>
      <c r="BJ182" s="6" t="s">
        <v>20</v>
      </c>
      <c r="BK182" s="80">
        <f>ROUND($L$182*$K$182,2)</f>
        <v>0</v>
      </c>
      <c r="BL182" s="6" t="s">
        <v>142</v>
      </c>
      <c r="BM182" s="6" t="s">
        <v>346</v>
      </c>
    </row>
    <row r="183" spans="2:65" s="6" customFormat="1" ht="15.75" customHeight="1">
      <c r="B183" s="22"/>
      <c r="C183" s="132" t="s">
        <v>347</v>
      </c>
      <c r="D183" s="132" t="s">
        <v>229</v>
      </c>
      <c r="E183" s="133" t="s">
        <v>348</v>
      </c>
      <c r="F183" s="189" t="s">
        <v>349</v>
      </c>
      <c r="G183" s="190"/>
      <c r="H183" s="190"/>
      <c r="I183" s="190"/>
      <c r="J183" s="134" t="s">
        <v>297</v>
      </c>
      <c r="K183" s="135">
        <v>1</v>
      </c>
      <c r="L183" s="191">
        <v>0</v>
      </c>
      <c r="M183" s="190"/>
      <c r="N183" s="192">
        <f>ROUND($L$183*$K$183,2)</f>
        <v>0</v>
      </c>
      <c r="O183" s="185"/>
      <c r="P183" s="185"/>
      <c r="Q183" s="185"/>
      <c r="R183" s="23"/>
      <c r="T183" s="129"/>
      <c r="U183" s="29" t="s">
        <v>43</v>
      </c>
      <c r="W183" s="130">
        <f>$V$183*$K$183</f>
        <v>0</v>
      </c>
      <c r="X183" s="130">
        <v>0</v>
      </c>
      <c r="Y183" s="130">
        <f>$X$183*$K$183</f>
        <v>0</v>
      </c>
      <c r="Z183" s="130">
        <v>0</v>
      </c>
      <c r="AA183" s="131">
        <f>$Z$183*$K$183</f>
        <v>0</v>
      </c>
      <c r="AR183" s="6" t="s">
        <v>168</v>
      </c>
      <c r="AT183" s="6" t="s">
        <v>229</v>
      </c>
      <c r="AU183" s="6" t="s">
        <v>93</v>
      </c>
      <c r="AY183" s="6" t="s">
        <v>137</v>
      </c>
      <c r="BE183" s="80">
        <f>IF($U$183="základní",$N$183,0)</f>
        <v>0</v>
      </c>
      <c r="BF183" s="80">
        <f>IF($U$183="snížená",$N$183,0)</f>
        <v>0</v>
      </c>
      <c r="BG183" s="80">
        <f>IF($U$183="zákl. přenesená",$N$183,0)</f>
        <v>0</v>
      </c>
      <c r="BH183" s="80">
        <f>IF($U$183="sníž. přenesená",$N$183,0)</f>
        <v>0</v>
      </c>
      <c r="BI183" s="80">
        <f>IF($U$183="nulová",$N$183,0)</f>
        <v>0</v>
      </c>
      <c r="BJ183" s="6" t="s">
        <v>20</v>
      </c>
      <c r="BK183" s="80">
        <f>ROUND($L$183*$K$183,2)</f>
        <v>0</v>
      </c>
      <c r="BL183" s="6" t="s">
        <v>142</v>
      </c>
      <c r="BM183" s="6" t="s">
        <v>350</v>
      </c>
    </row>
    <row r="184" spans="2:65" s="6" customFormat="1" ht="15.75" customHeight="1">
      <c r="B184" s="22"/>
      <c r="C184" s="132" t="s">
        <v>351</v>
      </c>
      <c r="D184" s="132" t="s">
        <v>229</v>
      </c>
      <c r="E184" s="133" t="s">
        <v>352</v>
      </c>
      <c r="F184" s="189" t="s">
        <v>353</v>
      </c>
      <c r="G184" s="190"/>
      <c r="H184" s="190"/>
      <c r="I184" s="190"/>
      <c r="J184" s="134" t="s">
        <v>297</v>
      </c>
      <c r="K184" s="135">
        <v>13</v>
      </c>
      <c r="L184" s="191">
        <v>0</v>
      </c>
      <c r="M184" s="190"/>
      <c r="N184" s="192">
        <f>ROUND($L$184*$K$184,2)</f>
        <v>0</v>
      </c>
      <c r="O184" s="185"/>
      <c r="P184" s="185"/>
      <c r="Q184" s="185"/>
      <c r="R184" s="23"/>
      <c r="T184" s="129"/>
      <c r="U184" s="29" t="s">
        <v>43</v>
      </c>
      <c r="W184" s="130">
        <f>$V$184*$K$184</f>
        <v>0</v>
      </c>
      <c r="X184" s="130">
        <v>0</v>
      </c>
      <c r="Y184" s="130">
        <f>$X$184*$K$184</f>
        <v>0</v>
      </c>
      <c r="Z184" s="130">
        <v>0</v>
      </c>
      <c r="AA184" s="131">
        <f>$Z$184*$K$184</f>
        <v>0</v>
      </c>
      <c r="AR184" s="6" t="s">
        <v>168</v>
      </c>
      <c r="AT184" s="6" t="s">
        <v>229</v>
      </c>
      <c r="AU184" s="6" t="s">
        <v>93</v>
      </c>
      <c r="AY184" s="6" t="s">
        <v>137</v>
      </c>
      <c r="BE184" s="80">
        <f>IF($U$184="základní",$N$184,0)</f>
        <v>0</v>
      </c>
      <c r="BF184" s="80">
        <f>IF($U$184="snížená",$N$184,0)</f>
        <v>0</v>
      </c>
      <c r="BG184" s="80">
        <f>IF($U$184="zákl. přenesená",$N$184,0)</f>
        <v>0</v>
      </c>
      <c r="BH184" s="80">
        <f>IF($U$184="sníž. přenesená",$N$184,0)</f>
        <v>0</v>
      </c>
      <c r="BI184" s="80">
        <f>IF($U$184="nulová",$N$184,0)</f>
        <v>0</v>
      </c>
      <c r="BJ184" s="6" t="s">
        <v>20</v>
      </c>
      <c r="BK184" s="80">
        <f>ROUND($L$184*$K$184,2)</f>
        <v>0</v>
      </c>
      <c r="BL184" s="6" t="s">
        <v>142</v>
      </c>
      <c r="BM184" s="6" t="s">
        <v>354</v>
      </c>
    </row>
    <row r="185" spans="2:65" s="6" customFormat="1" ht="27" customHeight="1">
      <c r="B185" s="22"/>
      <c r="C185" s="125" t="s">
        <v>355</v>
      </c>
      <c r="D185" s="125" t="s">
        <v>138</v>
      </c>
      <c r="E185" s="126" t="s">
        <v>356</v>
      </c>
      <c r="F185" s="184" t="s">
        <v>357</v>
      </c>
      <c r="G185" s="185"/>
      <c r="H185" s="185"/>
      <c r="I185" s="185"/>
      <c r="J185" s="127" t="s">
        <v>297</v>
      </c>
      <c r="K185" s="128">
        <v>3</v>
      </c>
      <c r="L185" s="186">
        <v>0</v>
      </c>
      <c r="M185" s="185"/>
      <c r="N185" s="187">
        <f>ROUND($L$185*$K$185,2)</f>
        <v>0</v>
      </c>
      <c r="O185" s="185"/>
      <c r="P185" s="185"/>
      <c r="Q185" s="185"/>
      <c r="R185" s="23"/>
      <c r="T185" s="129"/>
      <c r="U185" s="29" t="s">
        <v>43</v>
      </c>
      <c r="W185" s="130">
        <f>$V$185*$K$185</f>
        <v>0</v>
      </c>
      <c r="X185" s="130">
        <v>0</v>
      </c>
      <c r="Y185" s="130">
        <f>$X$185*$K$185</f>
        <v>0</v>
      </c>
      <c r="Z185" s="130">
        <v>0</v>
      </c>
      <c r="AA185" s="131">
        <f>$Z$185*$K$185</f>
        <v>0</v>
      </c>
      <c r="AR185" s="6" t="s">
        <v>142</v>
      </c>
      <c r="AT185" s="6" t="s">
        <v>138</v>
      </c>
      <c r="AU185" s="6" t="s">
        <v>93</v>
      </c>
      <c r="AY185" s="6" t="s">
        <v>137</v>
      </c>
      <c r="BE185" s="80">
        <f>IF($U$185="základní",$N$185,0)</f>
        <v>0</v>
      </c>
      <c r="BF185" s="80">
        <f>IF($U$185="snížená",$N$185,0)</f>
        <v>0</v>
      </c>
      <c r="BG185" s="80">
        <f>IF($U$185="zákl. přenesená",$N$185,0)</f>
        <v>0</v>
      </c>
      <c r="BH185" s="80">
        <f>IF($U$185="sníž. přenesená",$N$185,0)</f>
        <v>0</v>
      </c>
      <c r="BI185" s="80">
        <f>IF($U$185="nulová",$N$185,0)</f>
        <v>0</v>
      </c>
      <c r="BJ185" s="6" t="s">
        <v>20</v>
      </c>
      <c r="BK185" s="80">
        <f>ROUND($L$185*$K$185,2)</f>
        <v>0</v>
      </c>
      <c r="BL185" s="6" t="s">
        <v>142</v>
      </c>
      <c r="BM185" s="6" t="s">
        <v>358</v>
      </c>
    </row>
    <row r="186" spans="2:65" s="6" customFormat="1" ht="15.75" customHeight="1">
      <c r="B186" s="22"/>
      <c r="C186" s="132" t="s">
        <v>359</v>
      </c>
      <c r="D186" s="132" t="s">
        <v>229</v>
      </c>
      <c r="E186" s="133" t="s">
        <v>360</v>
      </c>
      <c r="F186" s="189" t="s">
        <v>361</v>
      </c>
      <c r="G186" s="190"/>
      <c r="H186" s="190"/>
      <c r="I186" s="190"/>
      <c r="J186" s="134" t="s">
        <v>297</v>
      </c>
      <c r="K186" s="135">
        <v>2</v>
      </c>
      <c r="L186" s="191">
        <v>0</v>
      </c>
      <c r="M186" s="190"/>
      <c r="N186" s="192">
        <f>ROUND($L$186*$K$186,2)</f>
        <v>0</v>
      </c>
      <c r="O186" s="185"/>
      <c r="P186" s="185"/>
      <c r="Q186" s="185"/>
      <c r="R186" s="23"/>
      <c r="T186" s="129"/>
      <c r="U186" s="29" t="s">
        <v>43</v>
      </c>
      <c r="W186" s="130">
        <f>$V$186*$K$186</f>
        <v>0</v>
      </c>
      <c r="X186" s="130">
        <v>0</v>
      </c>
      <c r="Y186" s="130">
        <f>$X$186*$K$186</f>
        <v>0</v>
      </c>
      <c r="Z186" s="130">
        <v>0</v>
      </c>
      <c r="AA186" s="131">
        <f>$Z$186*$K$186</f>
        <v>0</v>
      </c>
      <c r="AR186" s="6" t="s">
        <v>168</v>
      </c>
      <c r="AT186" s="6" t="s">
        <v>229</v>
      </c>
      <c r="AU186" s="6" t="s">
        <v>93</v>
      </c>
      <c r="AY186" s="6" t="s">
        <v>137</v>
      </c>
      <c r="BE186" s="80">
        <f>IF($U$186="základní",$N$186,0)</f>
        <v>0</v>
      </c>
      <c r="BF186" s="80">
        <f>IF($U$186="snížená",$N$186,0)</f>
        <v>0</v>
      </c>
      <c r="BG186" s="80">
        <f>IF($U$186="zákl. přenesená",$N$186,0)</f>
        <v>0</v>
      </c>
      <c r="BH186" s="80">
        <f>IF($U$186="sníž. přenesená",$N$186,0)</f>
        <v>0</v>
      </c>
      <c r="BI186" s="80">
        <f>IF($U$186="nulová",$N$186,0)</f>
        <v>0</v>
      </c>
      <c r="BJ186" s="6" t="s">
        <v>20</v>
      </c>
      <c r="BK186" s="80">
        <f>ROUND($L$186*$K$186,2)</f>
        <v>0</v>
      </c>
      <c r="BL186" s="6" t="s">
        <v>142</v>
      </c>
      <c r="BM186" s="6" t="s">
        <v>362</v>
      </c>
    </row>
    <row r="187" spans="2:65" s="6" customFormat="1" ht="15.75" customHeight="1">
      <c r="B187" s="22"/>
      <c r="C187" s="132" t="s">
        <v>363</v>
      </c>
      <c r="D187" s="132" t="s">
        <v>229</v>
      </c>
      <c r="E187" s="133" t="s">
        <v>364</v>
      </c>
      <c r="F187" s="189" t="s">
        <v>365</v>
      </c>
      <c r="G187" s="190"/>
      <c r="H187" s="190"/>
      <c r="I187" s="190"/>
      <c r="J187" s="134" t="s">
        <v>297</v>
      </c>
      <c r="K187" s="135">
        <v>1</v>
      </c>
      <c r="L187" s="191">
        <v>0</v>
      </c>
      <c r="M187" s="190"/>
      <c r="N187" s="192">
        <f>ROUND($L$187*$K$187,2)</f>
        <v>0</v>
      </c>
      <c r="O187" s="185"/>
      <c r="P187" s="185"/>
      <c r="Q187" s="185"/>
      <c r="R187" s="23"/>
      <c r="T187" s="129"/>
      <c r="U187" s="29" t="s">
        <v>43</v>
      </c>
      <c r="W187" s="130">
        <f>$V$187*$K$187</f>
        <v>0</v>
      </c>
      <c r="X187" s="130">
        <v>0</v>
      </c>
      <c r="Y187" s="130">
        <f>$X$187*$K$187</f>
        <v>0</v>
      </c>
      <c r="Z187" s="130">
        <v>0</v>
      </c>
      <c r="AA187" s="131">
        <f>$Z$187*$K$187</f>
        <v>0</v>
      </c>
      <c r="AR187" s="6" t="s">
        <v>168</v>
      </c>
      <c r="AT187" s="6" t="s">
        <v>229</v>
      </c>
      <c r="AU187" s="6" t="s">
        <v>93</v>
      </c>
      <c r="AY187" s="6" t="s">
        <v>137</v>
      </c>
      <c r="BE187" s="80">
        <f>IF($U$187="základní",$N$187,0)</f>
        <v>0</v>
      </c>
      <c r="BF187" s="80">
        <f>IF($U$187="snížená",$N$187,0)</f>
        <v>0</v>
      </c>
      <c r="BG187" s="80">
        <f>IF($U$187="zákl. přenesená",$N$187,0)</f>
        <v>0</v>
      </c>
      <c r="BH187" s="80">
        <f>IF($U$187="sníž. přenesená",$N$187,0)</f>
        <v>0</v>
      </c>
      <c r="BI187" s="80">
        <f>IF($U$187="nulová",$N$187,0)</f>
        <v>0</v>
      </c>
      <c r="BJ187" s="6" t="s">
        <v>20</v>
      </c>
      <c r="BK187" s="80">
        <f>ROUND($L$187*$K$187,2)</f>
        <v>0</v>
      </c>
      <c r="BL187" s="6" t="s">
        <v>142</v>
      </c>
      <c r="BM187" s="6" t="s">
        <v>366</v>
      </c>
    </row>
    <row r="188" spans="2:65" s="6" customFormat="1" ht="27" customHeight="1">
      <c r="B188" s="22"/>
      <c r="C188" s="125" t="s">
        <v>367</v>
      </c>
      <c r="D188" s="125" t="s">
        <v>138</v>
      </c>
      <c r="E188" s="126" t="s">
        <v>368</v>
      </c>
      <c r="F188" s="184" t="s">
        <v>369</v>
      </c>
      <c r="G188" s="185"/>
      <c r="H188" s="185"/>
      <c r="I188" s="185"/>
      <c r="J188" s="127" t="s">
        <v>161</v>
      </c>
      <c r="K188" s="128">
        <v>58</v>
      </c>
      <c r="L188" s="186">
        <v>0</v>
      </c>
      <c r="M188" s="185"/>
      <c r="N188" s="187">
        <f>ROUND($L$188*$K$188,2)</f>
        <v>0</v>
      </c>
      <c r="O188" s="185"/>
      <c r="P188" s="185"/>
      <c r="Q188" s="185"/>
      <c r="R188" s="23"/>
      <c r="T188" s="129"/>
      <c r="U188" s="29" t="s">
        <v>43</v>
      </c>
      <c r="W188" s="130">
        <f>$V$188*$K$188</f>
        <v>0</v>
      </c>
      <c r="X188" s="130">
        <v>0</v>
      </c>
      <c r="Y188" s="130">
        <f>$X$188*$K$188</f>
        <v>0</v>
      </c>
      <c r="Z188" s="130">
        <v>0</v>
      </c>
      <c r="AA188" s="131">
        <f>$Z$188*$K$188</f>
        <v>0</v>
      </c>
      <c r="AR188" s="6" t="s">
        <v>142</v>
      </c>
      <c r="AT188" s="6" t="s">
        <v>138</v>
      </c>
      <c r="AU188" s="6" t="s">
        <v>93</v>
      </c>
      <c r="AY188" s="6" t="s">
        <v>137</v>
      </c>
      <c r="BE188" s="80">
        <f>IF($U$188="základní",$N$188,0)</f>
        <v>0</v>
      </c>
      <c r="BF188" s="80">
        <f>IF($U$188="snížená",$N$188,0)</f>
        <v>0</v>
      </c>
      <c r="BG188" s="80">
        <f>IF($U$188="zákl. přenesená",$N$188,0)</f>
        <v>0</v>
      </c>
      <c r="BH188" s="80">
        <f>IF($U$188="sníž. přenesená",$N$188,0)</f>
        <v>0</v>
      </c>
      <c r="BI188" s="80">
        <f>IF($U$188="nulová",$N$188,0)</f>
        <v>0</v>
      </c>
      <c r="BJ188" s="6" t="s">
        <v>20</v>
      </c>
      <c r="BK188" s="80">
        <f>ROUND($L$188*$K$188,2)</f>
        <v>0</v>
      </c>
      <c r="BL188" s="6" t="s">
        <v>142</v>
      </c>
      <c r="BM188" s="6" t="s">
        <v>370</v>
      </c>
    </row>
    <row r="189" spans="2:65" s="6" customFormat="1" ht="15.75" customHeight="1">
      <c r="B189" s="22"/>
      <c r="C189" s="132" t="s">
        <v>371</v>
      </c>
      <c r="D189" s="132" t="s">
        <v>229</v>
      </c>
      <c r="E189" s="133" t="s">
        <v>372</v>
      </c>
      <c r="F189" s="189" t="s">
        <v>373</v>
      </c>
      <c r="G189" s="190"/>
      <c r="H189" s="190"/>
      <c r="I189" s="190"/>
      <c r="J189" s="134" t="s">
        <v>161</v>
      </c>
      <c r="K189" s="135">
        <v>59.74</v>
      </c>
      <c r="L189" s="191">
        <v>0</v>
      </c>
      <c r="M189" s="190"/>
      <c r="N189" s="192">
        <f>ROUND($L$189*$K$189,2)</f>
        <v>0</v>
      </c>
      <c r="O189" s="185"/>
      <c r="P189" s="185"/>
      <c r="Q189" s="185"/>
      <c r="R189" s="23"/>
      <c r="T189" s="129"/>
      <c r="U189" s="29" t="s">
        <v>43</v>
      </c>
      <c r="W189" s="130">
        <f>$V$189*$K$189</f>
        <v>0</v>
      </c>
      <c r="X189" s="130">
        <v>0</v>
      </c>
      <c r="Y189" s="130">
        <f>$X$189*$K$189</f>
        <v>0</v>
      </c>
      <c r="Z189" s="130">
        <v>0</v>
      </c>
      <c r="AA189" s="131">
        <f>$Z$189*$K$189</f>
        <v>0</v>
      </c>
      <c r="AR189" s="6" t="s">
        <v>168</v>
      </c>
      <c r="AT189" s="6" t="s">
        <v>229</v>
      </c>
      <c r="AU189" s="6" t="s">
        <v>93</v>
      </c>
      <c r="AY189" s="6" t="s">
        <v>137</v>
      </c>
      <c r="BE189" s="80">
        <f>IF($U$189="základní",$N$189,0)</f>
        <v>0</v>
      </c>
      <c r="BF189" s="80">
        <f>IF($U$189="snížená",$N$189,0)</f>
        <v>0</v>
      </c>
      <c r="BG189" s="80">
        <f>IF($U$189="zákl. přenesená",$N$189,0)</f>
        <v>0</v>
      </c>
      <c r="BH189" s="80">
        <f>IF($U$189="sníž. přenesená",$N$189,0)</f>
        <v>0</v>
      </c>
      <c r="BI189" s="80">
        <f>IF($U$189="nulová",$N$189,0)</f>
        <v>0</v>
      </c>
      <c r="BJ189" s="6" t="s">
        <v>20</v>
      </c>
      <c r="BK189" s="80">
        <f>ROUND($L$189*$K$189,2)</f>
        <v>0</v>
      </c>
      <c r="BL189" s="6" t="s">
        <v>142</v>
      </c>
      <c r="BM189" s="6" t="s">
        <v>374</v>
      </c>
    </row>
    <row r="190" spans="2:65" s="6" customFormat="1" ht="27" customHeight="1">
      <c r="B190" s="22"/>
      <c r="C190" s="125" t="s">
        <v>375</v>
      </c>
      <c r="D190" s="125" t="s">
        <v>138</v>
      </c>
      <c r="E190" s="126" t="s">
        <v>376</v>
      </c>
      <c r="F190" s="184" t="s">
        <v>377</v>
      </c>
      <c r="G190" s="185"/>
      <c r="H190" s="185"/>
      <c r="I190" s="185"/>
      <c r="J190" s="127" t="s">
        <v>161</v>
      </c>
      <c r="K190" s="128">
        <v>10</v>
      </c>
      <c r="L190" s="186">
        <v>0</v>
      </c>
      <c r="M190" s="185"/>
      <c r="N190" s="187">
        <f>ROUND($L$190*$K$190,2)</f>
        <v>0</v>
      </c>
      <c r="O190" s="185"/>
      <c r="P190" s="185"/>
      <c r="Q190" s="185"/>
      <c r="R190" s="23"/>
      <c r="T190" s="129"/>
      <c r="U190" s="29" t="s">
        <v>43</v>
      </c>
      <c r="W190" s="130">
        <f>$V$190*$K$190</f>
        <v>0</v>
      </c>
      <c r="X190" s="130">
        <v>0</v>
      </c>
      <c r="Y190" s="130">
        <f>$X$190*$K$190</f>
        <v>0</v>
      </c>
      <c r="Z190" s="130">
        <v>0</v>
      </c>
      <c r="AA190" s="131">
        <f>$Z$190*$K$190</f>
        <v>0</v>
      </c>
      <c r="AR190" s="6" t="s">
        <v>142</v>
      </c>
      <c r="AT190" s="6" t="s">
        <v>138</v>
      </c>
      <c r="AU190" s="6" t="s">
        <v>93</v>
      </c>
      <c r="AY190" s="6" t="s">
        <v>137</v>
      </c>
      <c r="BE190" s="80">
        <f>IF($U$190="základní",$N$190,0)</f>
        <v>0</v>
      </c>
      <c r="BF190" s="80">
        <f>IF($U$190="snížená",$N$190,0)</f>
        <v>0</v>
      </c>
      <c r="BG190" s="80">
        <f>IF($U$190="zákl. přenesená",$N$190,0)</f>
        <v>0</v>
      </c>
      <c r="BH190" s="80">
        <f>IF($U$190="sníž. přenesená",$N$190,0)</f>
        <v>0</v>
      </c>
      <c r="BI190" s="80">
        <f>IF($U$190="nulová",$N$190,0)</f>
        <v>0</v>
      </c>
      <c r="BJ190" s="6" t="s">
        <v>20</v>
      </c>
      <c r="BK190" s="80">
        <f>ROUND($L$190*$K$190,2)</f>
        <v>0</v>
      </c>
      <c r="BL190" s="6" t="s">
        <v>142</v>
      </c>
      <c r="BM190" s="6" t="s">
        <v>378</v>
      </c>
    </row>
    <row r="191" spans="2:65" s="6" customFormat="1" ht="15.75" customHeight="1">
      <c r="B191" s="22"/>
      <c r="C191" s="132" t="s">
        <v>379</v>
      </c>
      <c r="D191" s="132" t="s">
        <v>229</v>
      </c>
      <c r="E191" s="133" t="s">
        <v>380</v>
      </c>
      <c r="F191" s="189" t="s">
        <v>381</v>
      </c>
      <c r="G191" s="190"/>
      <c r="H191" s="190"/>
      <c r="I191" s="190"/>
      <c r="J191" s="134" t="s">
        <v>161</v>
      </c>
      <c r="K191" s="135">
        <v>10.3</v>
      </c>
      <c r="L191" s="191">
        <v>0</v>
      </c>
      <c r="M191" s="190"/>
      <c r="N191" s="192">
        <f>ROUND($L$191*$K$191,2)</f>
        <v>0</v>
      </c>
      <c r="O191" s="185"/>
      <c r="P191" s="185"/>
      <c r="Q191" s="185"/>
      <c r="R191" s="23"/>
      <c r="T191" s="129"/>
      <c r="U191" s="29" t="s">
        <v>43</v>
      </c>
      <c r="W191" s="130">
        <f>$V$191*$K$191</f>
        <v>0</v>
      </c>
      <c r="X191" s="130">
        <v>0</v>
      </c>
      <c r="Y191" s="130">
        <f>$X$191*$K$191</f>
        <v>0</v>
      </c>
      <c r="Z191" s="130">
        <v>0</v>
      </c>
      <c r="AA191" s="131">
        <f>$Z$191*$K$191</f>
        <v>0</v>
      </c>
      <c r="AR191" s="6" t="s">
        <v>168</v>
      </c>
      <c r="AT191" s="6" t="s">
        <v>229</v>
      </c>
      <c r="AU191" s="6" t="s">
        <v>93</v>
      </c>
      <c r="AY191" s="6" t="s">
        <v>137</v>
      </c>
      <c r="BE191" s="80">
        <f>IF($U$191="základní",$N$191,0)</f>
        <v>0</v>
      </c>
      <c r="BF191" s="80">
        <f>IF($U$191="snížená",$N$191,0)</f>
        <v>0</v>
      </c>
      <c r="BG191" s="80">
        <f>IF($U$191="zákl. přenesená",$N$191,0)</f>
        <v>0</v>
      </c>
      <c r="BH191" s="80">
        <f>IF($U$191="sníž. přenesená",$N$191,0)</f>
        <v>0</v>
      </c>
      <c r="BI191" s="80">
        <f>IF($U$191="nulová",$N$191,0)</f>
        <v>0</v>
      </c>
      <c r="BJ191" s="6" t="s">
        <v>20</v>
      </c>
      <c r="BK191" s="80">
        <f>ROUND($L$191*$K$191,2)</f>
        <v>0</v>
      </c>
      <c r="BL191" s="6" t="s">
        <v>142</v>
      </c>
      <c r="BM191" s="6" t="s">
        <v>382</v>
      </c>
    </row>
    <row r="192" spans="2:65" s="6" customFormat="1" ht="27" customHeight="1">
      <c r="B192" s="22"/>
      <c r="C192" s="125" t="s">
        <v>383</v>
      </c>
      <c r="D192" s="125" t="s">
        <v>138</v>
      </c>
      <c r="E192" s="126" t="s">
        <v>384</v>
      </c>
      <c r="F192" s="184" t="s">
        <v>385</v>
      </c>
      <c r="G192" s="185"/>
      <c r="H192" s="185"/>
      <c r="I192" s="185"/>
      <c r="J192" s="127" t="s">
        <v>161</v>
      </c>
      <c r="K192" s="128">
        <v>14</v>
      </c>
      <c r="L192" s="186">
        <v>0</v>
      </c>
      <c r="M192" s="185"/>
      <c r="N192" s="187">
        <f>ROUND($L$192*$K$192,2)</f>
        <v>0</v>
      </c>
      <c r="O192" s="185"/>
      <c r="P192" s="185"/>
      <c r="Q192" s="185"/>
      <c r="R192" s="23"/>
      <c r="T192" s="129"/>
      <c r="U192" s="29" t="s">
        <v>43</v>
      </c>
      <c r="W192" s="130">
        <f>$V$192*$K$192</f>
        <v>0</v>
      </c>
      <c r="X192" s="130">
        <v>0</v>
      </c>
      <c r="Y192" s="130">
        <f>$X$192*$K$192</f>
        <v>0</v>
      </c>
      <c r="Z192" s="130">
        <v>0</v>
      </c>
      <c r="AA192" s="131">
        <f>$Z$192*$K$192</f>
        <v>0</v>
      </c>
      <c r="AR192" s="6" t="s">
        <v>142</v>
      </c>
      <c r="AT192" s="6" t="s">
        <v>138</v>
      </c>
      <c r="AU192" s="6" t="s">
        <v>93</v>
      </c>
      <c r="AY192" s="6" t="s">
        <v>137</v>
      </c>
      <c r="BE192" s="80">
        <f>IF($U$192="základní",$N$192,0)</f>
        <v>0</v>
      </c>
      <c r="BF192" s="80">
        <f>IF($U$192="snížená",$N$192,0)</f>
        <v>0</v>
      </c>
      <c r="BG192" s="80">
        <f>IF($U$192="zákl. přenesená",$N$192,0)</f>
        <v>0</v>
      </c>
      <c r="BH192" s="80">
        <f>IF($U$192="sníž. přenesená",$N$192,0)</f>
        <v>0</v>
      </c>
      <c r="BI192" s="80">
        <f>IF($U$192="nulová",$N$192,0)</f>
        <v>0</v>
      </c>
      <c r="BJ192" s="6" t="s">
        <v>20</v>
      </c>
      <c r="BK192" s="80">
        <f>ROUND($L$192*$K$192,2)</f>
        <v>0</v>
      </c>
      <c r="BL192" s="6" t="s">
        <v>142</v>
      </c>
      <c r="BM192" s="6" t="s">
        <v>386</v>
      </c>
    </row>
    <row r="193" spans="2:65" s="6" customFormat="1" ht="27" customHeight="1">
      <c r="B193" s="22"/>
      <c r="C193" s="132" t="s">
        <v>387</v>
      </c>
      <c r="D193" s="132" t="s">
        <v>229</v>
      </c>
      <c r="E193" s="133" t="s">
        <v>388</v>
      </c>
      <c r="F193" s="189" t="s">
        <v>389</v>
      </c>
      <c r="G193" s="190"/>
      <c r="H193" s="190"/>
      <c r="I193" s="190"/>
      <c r="J193" s="134" t="s">
        <v>161</v>
      </c>
      <c r="K193" s="135">
        <v>14.42</v>
      </c>
      <c r="L193" s="191">
        <v>0</v>
      </c>
      <c r="M193" s="190"/>
      <c r="N193" s="192">
        <f>ROUND($L$193*$K$193,2)</f>
        <v>0</v>
      </c>
      <c r="O193" s="185"/>
      <c r="P193" s="185"/>
      <c r="Q193" s="185"/>
      <c r="R193" s="23"/>
      <c r="T193" s="129"/>
      <c r="U193" s="29" t="s">
        <v>43</v>
      </c>
      <c r="W193" s="130">
        <f>$V$193*$K$193</f>
        <v>0</v>
      </c>
      <c r="X193" s="130">
        <v>0</v>
      </c>
      <c r="Y193" s="130">
        <f>$X$193*$K$193</f>
        <v>0</v>
      </c>
      <c r="Z193" s="130">
        <v>0</v>
      </c>
      <c r="AA193" s="131">
        <f>$Z$193*$K$193</f>
        <v>0</v>
      </c>
      <c r="AR193" s="6" t="s">
        <v>168</v>
      </c>
      <c r="AT193" s="6" t="s">
        <v>229</v>
      </c>
      <c r="AU193" s="6" t="s">
        <v>93</v>
      </c>
      <c r="AY193" s="6" t="s">
        <v>137</v>
      </c>
      <c r="BE193" s="80">
        <f>IF($U$193="základní",$N$193,0)</f>
        <v>0</v>
      </c>
      <c r="BF193" s="80">
        <f>IF($U$193="snížená",$N$193,0)</f>
        <v>0</v>
      </c>
      <c r="BG193" s="80">
        <f>IF($U$193="zákl. přenesená",$N$193,0)</f>
        <v>0</v>
      </c>
      <c r="BH193" s="80">
        <f>IF($U$193="sníž. přenesená",$N$193,0)</f>
        <v>0</v>
      </c>
      <c r="BI193" s="80">
        <f>IF($U$193="nulová",$N$193,0)</f>
        <v>0</v>
      </c>
      <c r="BJ193" s="6" t="s">
        <v>20</v>
      </c>
      <c r="BK193" s="80">
        <f>ROUND($L$193*$K$193,2)</f>
        <v>0</v>
      </c>
      <c r="BL193" s="6" t="s">
        <v>142</v>
      </c>
      <c r="BM193" s="6" t="s">
        <v>390</v>
      </c>
    </row>
    <row r="194" spans="2:65" s="6" customFormat="1" ht="27" customHeight="1">
      <c r="B194" s="22"/>
      <c r="C194" s="125" t="s">
        <v>391</v>
      </c>
      <c r="D194" s="125" t="s">
        <v>138</v>
      </c>
      <c r="E194" s="126" t="s">
        <v>392</v>
      </c>
      <c r="F194" s="184" t="s">
        <v>393</v>
      </c>
      <c r="G194" s="185"/>
      <c r="H194" s="185"/>
      <c r="I194" s="185"/>
      <c r="J194" s="127" t="s">
        <v>161</v>
      </c>
      <c r="K194" s="128">
        <v>1219</v>
      </c>
      <c r="L194" s="186">
        <v>0</v>
      </c>
      <c r="M194" s="185"/>
      <c r="N194" s="187">
        <f>ROUND($L$194*$K$194,2)</f>
        <v>0</v>
      </c>
      <c r="O194" s="185"/>
      <c r="P194" s="185"/>
      <c r="Q194" s="185"/>
      <c r="R194" s="23"/>
      <c r="T194" s="129"/>
      <c r="U194" s="29" t="s">
        <v>43</v>
      </c>
      <c r="W194" s="130">
        <f>$V$194*$K$194</f>
        <v>0</v>
      </c>
      <c r="X194" s="130">
        <v>0</v>
      </c>
      <c r="Y194" s="130">
        <f>$X$194*$K$194</f>
        <v>0</v>
      </c>
      <c r="Z194" s="130">
        <v>0</v>
      </c>
      <c r="AA194" s="131">
        <f>$Z$194*$K$194</f>
        <v>0</v>
      </c>
      <c r="AR194" s="6" t="s">
        <v>142</v>
      </c>
      <c r="AT194" s="6" t="s">
        <v>138</v>
      </c>
      <c r="AU194" s="6" t="s">
        <v>93</v>
      </c>
      <c r="AY194" s="6" t="s">
        <v>137</v>
      </c>
      <c r="BE194" s="80">
        <f>IF($U$194="základní",$N$194,0)</f>
        <v>0</v>
      </c>
      <c r="BF194" s="80">
        <f>IF($U$194="snížená",$N$194,0)</f>
        <v>0</v>
      </c>
      <c r="BG194" s="80">
        <f>IF($U$194="zákl. přenesená",$N$194,0)</f>
        <v>0</v>
      </c>
      <c r="BH194" s="80">
        <f>IF($U$194="sníž. přenesená",$N$194,0)</f>
        <v>0</v>
      </c>
      <c r="BI194" s="80">
        <f>IF($U$194="nulová",$N$194,0)</f>
        <v>0</v>
      </c>
      <c r="BJ194" s="6" t="s">
        <v>20</v>
      </c>
      <c r="BK194" s="80">
        <f>ROUND($L$194*$K$194,2)</f>
        <v>0</v>
      </c>
      <c r="BL194" s="6" t="s">
        <v>142</v>
      </c>
      <c r="BM194" s="6" t="s">
        <v>394</v>
      </c>
    </row>
    <row r="195" spans="2:65" s="6" customFormat="1" ht="27" customHeight="1">
      <c r="B195" s="22"/>
      <c r="C195" s="132" t="s">
        <v>395</v>
      </c>
      <c r="D195" s="132" t="s">
        <v>229</v>
      </c>
      <c r="E195" s="133" t="s">
        <v>396</v>
      </c>
      <c r="F195" s="189" t="s">
        <v>397</v>
      </c>
      <c r="G195" s="190"/>
      <c r="H195" s="190"/>
      <c r="I195" s="190"/>
      <c r="J195" s="134" t="s">
        <v>161</v>
      </c>
      <c r="K195" s="135">
        <v>1255.57</v>
      </c>
      <c r="L195" s="191">
        <v>0</v>
      </c>
      <c r="M195" s="190"/>
      <c r="N195" s="192">
        <f>ROUND($L$195*$K$195,2)</f>
        <v>0</v>
      </c>
      <c r="O195" s="185"/>
      <c r="P195" s="185"/>
      <c r="Q195" s="185"/>
      <c r="R195" s="23"/>
      <c r="T195" s="129"/>
      <c r="U195" s="29" t="s">
        <v>43</v>
      </c>
      <c r="W195" s="130">
        <f>$V$195*$K$195</f>
        <v>0</v>
      </c>
      <c r="X195" s="130">
        <v>0</v>
      </c>
      <c r="Y195" s="130">
        <f>$X$195*$K$195</f>
        <v>0</v>
      </c>
      <c r="Z195" s="130">
        <v>0</v>
      </c>
      <c r="AA195" s="131">
        <f>$Z$195*$K$195</f>
        <v>0</v>
      </c>
      <c r="AR195" s="6" t="s">
        <v>168</v>
      </c>
      <c r="AT195" s="6" t="s">
        <v>229</v>
      </c>
      <c r="AU195" s="6" t="s">
        <v>93</v>
      </c>
      <c r="AY195" s="6" t="s">
        <v>137</v>
      </c>
      <c r="BE195" s="80">
        <f>IF($U$195="základní",$N$195,0)</f>
        <v>0</v>
      </c>
      <c r="BF195" s="80">
        <f>IF($U$195="snížená",$N$195,0)</f>
        <v>0</v>
      </c>
      <c r="BG195" s="80">
        <f>IF($U$195="zákl. přenesená",$N$195,0)</f>
        <v>0</v>
      </c>
      <c r="BH195" s="80">
        <f>IF($U$195="sníž. přenesená",$N$195,0)</f>
        <v>0</v>
      </c>
      <c r="BI195" s="80">
        <f>IF($U$195="nulová",$N$195,0)</f>
        <v>0</v>
      </c>
      <c r="BJ195" s="6" t="s">
        <v>20</v>
      </c>
      <c r="BK195" s="80">
        <f>ROUND($L$195*$K$195,2)</f>
        <v>0</v>
      </c>
      <c r="BL195" s="6" t="s">
        <v>142</v>
      </c>
      <c r="BM195" s="6" t="s">
        <v>398</v>
      </c>
    </row>
    <row r="196" spans="2:65" s="6" customFormat="1" ht="15.75" customHeight="1">
      <c r="B196" s="22"/>
      <c r="C196" s="132" t="s">
        <v>399</v>
      </c>
      <c r="D196" s="132" t="s">
        <v>229</v>
      </c>
      <c r="E196" s="133" t="s">
        <v>400</v>
      </c>
      <c r="F196" s="189" t="s">
        <v>401</v>
      </c>
      <c r="G196" s="190"/>
      <c r="H196" s="190"/>
      <c r="I196" s="190"/>
      <c r="J196" s="134" t="s">
        <v>297</v>
      </c>
      <c r="K196" s="135">
        <v>9</v>
      </c>
      <c r="L196" s="191">
        <v>0</v>
      </c>
      <c r="M196" s="190"/>
      <c r="N196" s="192">
        <f>ROUND($L$196*$K$196,2)</f>
        <v>0</v>
      </c>
      <c r="O196" s="185"/>
      <c r="P196" s="185"/>
      <c r="Q196" s="185"/>
      <c r="R196" s="23"/>
      <c r="T196" s="129"/>
      <c r="U196" s="29" t="s">
        <v>43</v>
      </c>
      <c r="W196" s="130">
        <f>$V$196*$K$196</f>
        <v>0</v>
      </c>
      <c r="X196" s="130">
        <v>0</v>
      </c>
      <c r="Y196" s="130">
        <f>$X$196*$K$196</f>
        <v>0</v>
      </c>
      <c r="Z196" s="130">
        <v>0</v>
      </c>
      <c r="AA196" s="131">
        <f>$Z$196*$K$196</f>
        <v>0</v>
      </c>
      <c r="AR196" s="6" t="s">
        <v>168</v>
      </c>
      <c r="AT196" s="6" t="s">
        <v>229</v>
      </c>
      <c r="AU196" s="6" t="s">
        <v>93</v>
      </c>
      <c r="AY196" s="6" t="s">
        <v>137</v>
      </c>
      <c r="BE196" s="80">
        <f>IF($U$196="základní",$N$196,0)</f>
        <v>0</v>
      </c>
      <c r="BF196" s="80">
        <f>IF($U$196="snížená",$N$196,0)</f>
        <v>0</v>
      </c>
      <c r="BG196" s="80">
        <f>IF($U$196="zákl. přenesená",$N$196,0)</f>
        <v>0</v>
      </c>
      <c r="BH196" s="80">
        <f>IF($U$196="sníž. přenesená",$N$196,0)</f>
        <v>0</v>
      </c>
      <c r="BI196" s="80">
        <f>IF($U$196="nulová",$N$196,0)</f>
        <v>0</v>
      </c>
      <c r="BJ196" s="6" t="s">
        <v>20</v>
      </c>
      <c r="BK196" s="80">
        <f>ROUND($L$196*$K$196,2)</f>
        <v>0</v>
      </c>
      <c r="BL196" s="6" t="s">
        <v>142</v>
      </c>
      <c r="BM196" s="6" t="s">
        <v>402</v>
      </c>
    </row>
    <row r="197" spans="2:65" s="6" customFormat="1" ht="15.75" customHeight="1">
      <c r="B197" s="22"/>
      <c r="C197" s="132" t="s">
        <v>403</v>
      </c>
      <c r="D197" s="132" t="s">
        <v>229</v>
      </c>
      <c r="E197" s="133" t="s">
        <v>404</v>
      </c>
      <c r="F197" s="189" t="s">
        <v>405</v>
      </c>
      <c r="G197" s="190"/>
      <c r="H197" s="190"/>
      <c r="I197" s="190"/>
      <c r="J197" s="134" t="s">
        <v>297</v>
      </c>
      <c r="K197" s="135">
        <v>3</v>
      </c>
      <c r="L197" s="191">
        <v>0</v>
      </c>
      <c r="M197" s="190"/>
      <c r="N197" s="192">
        <f>ROUND($L$197*$K$197,2)</f>
        <v>0</v>
      </c>
      <c r="O197" s="185"/>
      <c r="P197" s="185"/>
      <c r="Q197" s="185"/>
      <c r="R197" s="23"/>
      <c r="T197" s="129"/>
      <c r="U197" s="29" t="s">
        <v>43</v>
      </c>
      <c r="W197" s="130">
        <f>$V$197*$K$197</f>
        <v>0</v>
      </c>
      <c r="X197" s="130">
        <v>0</v>
      </c>
      <c r="Y197" s="130">
        <f>$X$197*$K$197</f>
        <v>0</v>
      </c>
      <c r="Z197" s="130">
        <v>0</v>
      </c>
      <c r="AA197" s="131">
        <f>$Z$197*$K$197</f>
        <v>0</v>
      </c>
      <c r="AR197" s="6" t="s">
        <v>168</v>
      </c>
      <c r="AT197" s="6" t="s">
        <v>229</v>
      </c>
      <c r="AU197" s="6" t="s">
        <v>93</v>
      </c>
      <c r="AY197" s="6" t="s">
        <v>137</v>
      </c>
      <c r="BE197" s="80">
        <f>IF($U$197="základní",$N$197,0)</f>
        <v>0</v>
      </c>
      <c r="BF197" s="80">
        <f>IF($U$197="snížená",$N$197,0)</f>
        <v>0</v>
      </c>
      <c r="BG197" s="80">
        <f>IF($U$197="zákl. přenesená",$N$197,0)</f>
        <v>0</v>
      </c>
      <c r="BH197" s="80">
        <f>IF($U$197="sníž. přenesená",$N$197,0)</f>
        <v>0</v>
      </c>
      <c r="BI197" s="80">
        <f>IF($U$197="nulová",$N$197,0)</f>
        <v>0</v>
      </c>
      <c r="BJ197" s="6" t="s">
        <v>20</v>
      </c>
      <c r="BK197" s="80">
        <f>ROUND($L$197*$K$197,2)</f>
        <v>0</v>
      </c>
      <c r="BL197" s="6" t="s">
        <v>142</v>
      </c>
      <c r="BM197" s="6" t="s">
        <v>406</v>
      </c>
    </row>
    <row r="198" spans="2:65" s="6" customFormat="1" ht="15.75" customHeight="1">
      <c r="B198" s="22"/>
      <c r="C198" s="132" t="s">
        <v>407</v>
      </c>
      <c r="D198" s="132" t="s">
        <v>229</v>
      </c>
      <c r="E198" s="133" t="s">
        <v>408</v>
      </c>
      <c r="F198" s="189" t="s">
        <v>409</v>
      </c>
      <c r="G198" s="190"/>
      <c r="H198" s="190"/>
      <c r="I198" s="190"/>
      <c r="J198" s="134" t="s">
        <v>297</v>
      </c>
      <c r="K198" s="135">
        <v>1</v>
      </c>
      <c r="L198" s="191">
        <v>0</v>
      </c>
      <c r="M198" s="190"/>
      <c r="N198" s="192">
        <f>ROUND($L$198*$K$198,2)</f>
        <v>0</v>
      </c>
      <c r="O198" s="185"/>
      <c r="P198" s="185"/>
      <c r="Q198" s="185"/>
      <c r="R198" s="23"/>
      <c r="T198" s="129"/>
      <c r="U198" s="29" t="s">
        <v>43</v>
      </c>
      <c r="W198" s="130">
        <f>$V$198*$K$198</f>
        <v>0</v>
      </c>
      <c r="X198" s="130">
        <v>0</v>
      </c>
      <c r="Y198" s="130">
        <f>$X$198*$K$198</f>
        <v>0</v>
      </c>
      <c r="Z198" s="130">
        <v>0</v>
      </c>
      <c r="AA198" s="131">
        <f>$Z$198*$K$198</f>
        <v>0</v>
      </c>
      <c r="AR198" s="6" t="s">
        <v>168</v>
      </c>
      <c r="AT198" s="6" t="s">
        <v>229</v>
      </c>
      <c r="AU198" s="6" t="s">
        <v>93</v>
      </c>
      <c r="AY198" s="6" t="s">
        <v>137</v>
      </c>
      <c r="BE198" s="80">
        <f>IF($U$198="základní",$N$198,0)</f>
        <v>0</v>
      </c>
      <c r="BF198" s="80">
        <f>IF($U$198="snížená",$N$198,0)</f>
        <v>0</v>
      </c>
      <c r="BG198" s="80">
        <f>IF($U$198="zákl. přenesená",$N$198,0)</f>
        <v>0</v>
      </c>
      <c r="BH198" s="80">
        <f>IF($U$198="sníž. přenesená",$N$198,0)</f>
        <v>0</v>
      </c>
      <c r="BI198" s="80">
        <f>IF($U$198="nulová",$N$198,0)</f>
        <v>0</v>
      </c>
      <c r="BJ198" s="6" t="s">
        <v>20</v>
      </c>
      <c r="BK198" s="80">
        <f>ROUND($L$198*$K$198,2)</f>
        <v>0</v>
      </c>
      <c r="BL198" s="6" t="s">
        <v>142</v>
      </c>
      <c r="BM198" s="6" t="s">
        <v>410</v>
      </c>
    </row>
    <row r="199" spans="2:65" s="6" customFormat="1" ht="15.75" customHeight="1">
      <c r="B199" s="22"/>
      <c r="C199" s="132" t="s">
        <v>411</v>
      </c>
      <c r="D199" s="132" t="s">
        <v>229</v>
      </c>
      <c r="E199" s="133" t="s">
        <v>412</v>
      </c>
      <c r="F199" s="189" t="s">
        <v>413</v>
      </c>
      <c r="G199" s="190"/>
      <c r="H199" s="190"/>
      <c r="I199" s="190"/>
      <c r="J199" s="134" t="s">
        <v>297</v>
      </c>
      <c r="K199" s="135">
        <v>1</v>
      </c>
      <c r="L199" s="191">
        <v>0</v>
      </c>
      <c r="M199" s="190"/>
      <c r="N199" s="192">
        <f>ROUND($L$199*$K$199,2)</f>
        <v>0</v>
      </c>
      <c r="O199" s="185"/>
      <c r="P199" s="185"/>
      <c r="Q199" s="185"/>
      <c r="R199" s="23"/>
      <c r="T199" s="129"/>
      <c r="U199" s="29" t="s">
        <v>43</v>
      </c>
      <c r="W199" s="130">
        <f>$V$199*$K$199</f>
        <v>0</v>
      </c>
      <c r="X199" s="130">
        <v>0</v>
      </c>
      <c r="Y199" s="130">
        <f>$X$199*$K$199</f>
        <v>0</v>
      </c>
      <c r="Z199" s="130">
        <v>0</v>
      </c>
      <c r="AA199" s="131">
        <f>$Z$199*$K$199</f>
        <v>0</v>
      </c>
      <c r="AR199" s="6" t="s">
        <v>168</v>
      </c>
      <c r="AT199" s="6" t="s">
        <v>229</v>
      </c>
      <c r="AU199" s="6" t="s">
        <v>93</v>
      </c>
      <c r="AY199" s="6" t="s">
        <v>137</v>
      </c>
      <c r="BE199" s="80">
        <f>IF($U$199="základní",$N$199,0)</f>
        <v>0</v>
      </c>
      <c r="BF199" s="80">
        <f>IF($U$199="snížená",$N$199,0)</f>
        <v>0</v>
      </c>
      <c r="BG199" s="80">
        <f>IF($U$199="zákl. přenesená",$N$199,0)</f>
        <v>0</v>
      </c>
      <c r="BH199" s="80">
        <f>IF($U$199="sníž. přenesená",$N$199,0)</f>
        <v>0</v>
      </c>
      <c r="BI199" s="80">
        <f>IF($U$199="nulová",$N$199,0)</f>
        <v>0</v>
      </c>
      <c r="BJ199" s="6" t="s">
        <v>20</v>
      </c>
      <c r="BK199" s="80">
        <f>ROUND($L$199*$K$199,2)</f>
        <v>0</v>
      </c>
      <c r="BL199" s="6" t="s">
        <v>142</v>
      </c>
      <c r="BM199" s="6" t="s">
        <v>414</v>
      </c>
    </row>
    <row r="200" spans="2:65" s="6" customFormat="1" ht="15.75" customHeight="1">
      <c r="B200" s="22"/>
      <c r="C200" s="132" t="s">
        <v>415</v>
      </c>
      <c r="D200" s="132" t="s">
        <v>229</v>
      </c>
      <c r="E200" s="133" t="s">
        <v>416</v>
      </c>
      <c r="F200" s="189" t="s">
        <v>417</v>
      </c>
      <c r="G200" s="190"/>
      <c r="H200" s="190"/>
      <c r="I200" s="190"/>
      <c r="J200" s="134" t="s">
        <v>297</v>
      </c>
      <c r="K200" s="135">
        <v>1</v>
      </c>
      <c r="L200" s="191">
        <v>0</v>
      </c>
      <c r="M200" s="190"/>
      <c r="N200" s="192">
        <f>ROUND($L$200*$K$200,2)</f>
        <v>0</v>
      </c>
      <c r="O200" s="185"/>
      <c r="P200" s="185"/>
      <c r="Q200" s="185"/>
      <c r="R200" s="23"/>
      <c r="T200" s="129"/>
      <c r="U200" s="29" t="s">
        <v>43</v>
      </c>
      <c r="W200" s="130">
        <f>$V$200*$K$200</f>
        <v>0</v>
      </c>
      <c r="X200" s="130">
        <v>0</v>
      </c>
      <c r="Y200" s="130">
        <f>$X$200*$K$200</f>
        <v>0</v>
      </c>
      <c r="Z200" s="130">
        <v>0</v>
      </c>
      <c r="AA200" s="131">
        <f>$Z$200*$K$200</f>
        <v>0</v>
      </c>
      <c r="AR200" s="6" t="s">
        <v>168</v>
      </c>
      <c r="AT200" s="6" t="s">
        <v>229</v>
      </c>
      <c r="AU200" s="6" t="s">
        <v>93</v>
      </c>
      <c r="AY200" s="6" t="s">
        <v>137</v>
      </c>
      <c r="BE200" s="80">
        <f>IF($U$200="základní",$N$200,0)</f>
        <v>0</v>
      </c>
      <c r="BF200" s="80">
        <f>IF($U$200="snížená",$N$200,0)</f>
        <v>0</v>
      </c>
      <c r="BG200" s="80">
        <f>IF($U$200="zákl. přenesená",$N$200,0)</f>
        <v>0</v>
      </c>
      <c r="BH200" s="80">
        <f>IF($U$200="sníž. přenesená",$N$200,0)</f>
        <v>0</v>
      </c>
      <c r="BI200" s="80">
        <f>IF($U$200="nulová",$N$200,0)</f>
        <v>0</v>
      </c>
      <c r="BJ200" s="6" t="s">
        <v>20</v>
      </c>
      <c r="BK200" s="80">
        <f>ROUND($L$200*$K$200,2)</f>
        <v>0</v>
      </c>
      <c r="BL200" s="6" t="s">
        <v>142</v>
      </c>
      <c r="BM200" s="6" t="s">
        <v>418</v>
      </c>
    </row>
    <row r="201" spans="2:65" s="6" customFormat="1" ht="15.75" customHeight="1">
      <c r="B201" s="22"/>
      <c r="C201" s="132" t="s">
        <v>419</v>
      </c>
      <c r="D201" s="132" t="s">
        <v>229</v>
      </c>
      <c r="E201" s="133" t="s">
        <v>420</v>
      </c>
      <c r="F201" s="189" t="s">
        <v>421</v>
      </c>
      <c r="G201" s="190"/>
      <c r="H201" s="190"/>
      <c r="I201" s="190"/>
      <c r="J201" s="134" t="s">
        <v>297</v>
      </c>
      <c r="K201" s="135">
        <v>1</v>
      </c>
      <c r="L201" s="191">
        <v>0</v>
      </c>
      <c r="M201" s="190"/>
      <c r="N201" s="192">
        <f>ROUND($L$201*$K$201,2)</f>
        <v>0</v>
      </c>
      <c r="O201" s="185"/>
      <c r="P201" s="185"/>
      <c r="Q201" s="185"/>
      <c r="R201" s="23"/>
      <c r="T201" s="129"/>
      <c r="U201" s="29" t="s">
        <v>43</v>
      </c>
      <c r="W201" s="130">
        <f>$V$201*$K$201</f>
        <v>0</v>
      </c>
      <c r="X201" s="130">
        <v>0</v>
      </c>
      <c r="Y201" s="130">
        <f>$X$201*$K$201</f>
        <v>0</v>
      </c>
      <c r="Z201" s="130">
        <v>0</v>
      </c>
      <c r="AA201" s="131">
        <f>$Z$201*$K$201</f>
        <v>0</v>
      </c>
      <c r="AR201" s="6" t="s">
        <v>168</v>
      </c>
      <c r="AT201" s="6" t="s">
        <v>229</v>
      </c>
      <c r="AU201" s="6" t="s">
        <v>93</v>
      </c>
      <c r="AY201" s="6" t="s">
        <v>137</v>
      </c>
      <c r="BE201" s="80">
        <f>IF($U$201="základní",$N$201,0)</f>
        <v>0</v>
      </c>
      <c r="BF201" s="80">
        <f>IF($U$201="snížená",$N$201,0)</f>
        <v>0</v>
      </c>
      <c r="BG201" s="80">
        <f>IF($U$201="zákl. přenesená",$N$201,0)</f>
        <v>0</v>
      </c>
      <c r="BH201" s="80">
        <f>IF($U$201="sníž. přenesená",$N$201,0)</f>
        <v>0</v>
      </c>
      <c r="BI201" s="80">
        <f>IF($U$201="nulová",$N$201,0)</f>
        <v>0</v>
      </c>
      <c r="BJ201" s="6" t="s">
        <v>20</v>
      </c>
      <c r="BK201" s="80">
        <f>ROUND($L$201*$K$201,2)</f>
        <v>0</v>
      </c>
      <c r="BL201" s="6" t="s">
        <v>142</v>
      </c>
      <c r="BM201" s="6" t="s">
        <v>422</v>
      </c>
    </row>
    <row r="202" spans="2:65" s="6" customFormat="1" ht="15.75" customHeight="1">
      <c r="B202" s="22"/>
      <c r="C202" s="132" t="s">
        <v>423</v>
      </c>
      <c r="D202" s="132" t="s">
        <v>229</v>
      </c>
      <c r="E202" s="133" t="s">
        <v>424</v>
      </c>
      <c r="F202" s="189" t="s">
        <v>425</v>
      </c>
      <c r="G202" s="190"/>
      <c r="H202" s="190"/>
      <c r="I202" s="190"/>
      <c r="J202" s="134" t="s">
        <v>297</v>
      </c>
      <c r="K202" s="135">
        <v>3</v>
      </c>
      <c r="L202" s="191">
        <v>0</v>
      </c>
      <c r="M202" s="190"/>
      <c r="N202" s="192">
        <f>ROUND($L$202*$K$202,2)</f>
        <v>0</v>
      </c>
      <c r="O202" s="185"/>
      <c r="P202" s="185"/>
      <c r="Q202" s="185"/>
      <c r="R202" s="23"/>
      <c r="T202" s="129"/>
      <c r="U202" s="29" t="s">
        <v>43</v>
      </c>
      <c r="W202" s="130">
        <f>$V$202*$K$202</f>
        <v>0</v>
      </c>
      <c r="X202" s="130">
        <v>0</v>
      </c>
      <c r="Y202" s="130">
        <f>$X$202*$K$202</f>
        <v>0</v>
      </c>
      <c r="Z202" s="130">
        <v>0</v>
      </c>
      <c r="AA202" s="131">
        <f>$Z$202*$K$202</f>
        <v>0</v>
      </c>
      <c r="AR202" s="6" t="s">
        <v>168</v>
      </c>
      <c r="AT202" s="6" t="s">
        <v>229</v>
      </c>
      <c r="AU202" s="6" t="s">
        <v>93</v>
      </c>
      <c r="AY202" s="6" t="s">
        <v>137</v>
      </c>
      <c r="BE202" s="80">
        <f>IF($U$202="základní",$N$202,0)</f>
        <v>0</v>
      </c>
      <c r="BF202" s="80">
        <f>IF($U$202="snížená",$N$202,0)</f>
        <v>0</v>
      </c>
      <c r="BG202" s="80">
        <f>IF($U$202="zákl. přenesená",$N$202,0)</f>
        <v>0</v>
      </c>
      <c r="BH202" s="80">
        <f>IF($U$202="sníž. přenesená",$N$202,0)</f>
        <v>0</v>
      </c>
      <c r="BI202" s="80">
        <f>IF($U$202="nulová",$N$202,0)</f>
        <v>0</v>
      </c>
      <c r="BJ202" s="6" t="s">
        <v>20</v>
      </c>
      <c r="BK202" s="80">
        <f>ROUND($L$202*$K$202,2)</f>
        <v>0</v>
      </c>
      <c r="BL202" s="6" t="s">
        <v>142</v>
      </c>
      <c r="BM202" s="6" t="s">
        <v>426</v>
      </c>
    </row>
    <row r="203" spans="2:65" s="6" customFormat="1" ht="15.75" customHeight="1">
      <c r="B203" s="22"/>
      <c r="C203" s="132" t="s">
        <v>427</v>
      </c>
      <c r="D203" s="132" t="s">
        <v>229</v>
      </c>
      <c r="E203" s="133" t="s">
        <v>428</v>
      </c>
      <c r="F203" s="189" t="s">
        <v>429</v>
      </c>
      <c r="G203" s="190"/>
      <c r="H203" s="190"/>
      <c r="I203" s="190"/>
      <c r="J203" s="134" t="s">
        <v>297</v>
      </c>
      <c r="K203" s="135">
        <v>3</v>
      </c>
      <c r="L203" s="191">
        <v>0</v>
      </c>
      <c r="M203" s="190"/>
      <c r="N203" s="192">
        <f>ROUND($L$203*$K$203,2)</f>
        <v>0</v>
      </c>
      <c r="O203" s="185"/>
      <c r="P203" s="185"/>
      <c r="Q203" s="185"/>
      <c r="R203" s="23"/>
      <c r="T203" s="129"/>
      <c r="U203" s="29" t="s">
        <v>43</v>
      </c>
      <c r="W203" s="130">
        <f>$V$203*$K$203</f>
        <v>0</v>
      </c>
      <c r="X203" s="130">
        <v>0</v>
      </c>
      <c r="Y203" s="130">
        <f>$X$203*$K$203</f>
        <v>0</v>
      </c>
      <c r="Z203" s="130">
        <v>0</v>
      </c>
      <c r="AA203" s="131">
        <f>$Z$203*$K$203</f>
        <v>0</v>
      </c>
      <c r="AR203" s="6" t="s">
        <v>168</v>
      </c>
      <c r="AT203" s="6" t="s">
        <v>229</v>
      </c>
      <c r="AU203" s="6" t="s">
        <v>93</v>
      </c>
      <c r="AY203" s="6" t="s">
        <v>137</v>
      </c>
      <c r="BE203" s="80">
        <f>IF($U$203="základní",$N$203,0)</f>
        <v>0</v>
      </c>
      <c r="BF203" s="80">
        <f>IF($U$203="snížená",$N$203,0)</f>
        <v>0</v>
      </c>
      <c r="BG203" s="80">
        <f>IF($U$203="zákl. přenesená",$N$203,0)</f>
        <v>0</v>
      </c>
      <c r="BH203" s="80">
        <f>IF($U$203="sníž. přenesená",$N$203,0)</f>
        <v>0</v>
      </c>
      <c r="BI203" s="80">
        <f>IF($U$203="nulová",$N$203,0)</f>
        <v>0</v>
      </c>
      <c r="BJ203" s="6" t="s">
        <v>20</v>
      </c>
      <c r="BK203" s="80">
        <f>ROUND($L$203*$K$203,2)</f>
        <v>0</v>
      </c>
      <c r="BL203" s="6" t="s">
        <v>142</v>
      </c>
      <c r="BM203" s="6" t="s">
        <v>430</v>
      </c>
    </row>
    <row r="204" spans="2:65" s="6" customFormat="1" ht="15.75" customHeight="1">
      <c r="B204" s="22"/>
      <c r="C204" s="132" t="s">
        <v>431</v>
      </c>
      <c r="D204" s="132" t="s">
        <v>229</v>
      </c>
      <c r="E204" s="133" t="s">
        <v>432</v>
      </c>
      <c r="F204" s="189" t="s">
        <v>433</v>
      </c>
      <c r="G204" s="190"/>
      <c r="H204" s="190"/>
      <c r="I204" s="190"/>
      <c r="J204" s="134" t="s">
        <v>297</v>
      </c>
      <c r="K204" s="135">
        <v>7</v>
      </c>
      <c r="L204" s="191">
        <v>0</v>
      </c>
      <c r="M204" s="190"/>
      <c r="N204" s="192">
        <f>ROUND($L$204*$K$204,2)</f>
        <v>0</v>
      </c>
      <c r="O204" s="185"/>
      <c r="P204" s="185"/>
      <c r="Q204" s="185"/>
      <c r="R204" s="23"/>
      <c r="T204" s="129"/>
      <c r="U204" s="29" t="s">
        <v>43</v>
      </c>
      <c r="W204" s="130">
        <f>$V$204*$K$204</f>
        <v>0</v>
      </c>
      <c r="X204" s="130">
        <v>0</v>
      </c>
      <c r="Y204" s="130">
        <f>$X$204*$K$204</f>
        <v>0</v>
      </c>
      <c r="Z204" s="130">
        <v>0</v>
      </c>
      <c r="AA204" s="131">
        <f>$Z$204*$K$204</f>
        <v>0</v>
      </c>
      <c r="AR204" s="6" t="s">
        <v>168</v>
      </c>
      <c r="AT204" s="6" t="s">
        <v>229</v>
      </c>
      <c r="AU204" s="6" t="s">
        <v>93</v>
      </c>
      <c r="AY204" s="6" t="s">
        <v>137</v>
      </c>
      <c r="BE204" s="80">
        <f>IF($U$204="základní",$N$204,0)</f>
        <v>0</v>
      </c>
      <c r="BF204" s="80">
        <f>IF($U$204="snížená",$N$204,0)</f>
        <v>0</v>
      </c>
      <c r="BG204" s="80">
        <f>IF($U$204="zákl. přenesená",$N$204,0)</f>
        <v>0</v>
      </c>
      <c r="BH204" s="80">
        <f>IF($U$204="sníž. přenesená",$N$204,0)</f>
        <v>0</v>
      </c>
      <c r="BI204" s="80">
        <f>IF($U$204="nulová",$N$204,0)</f>
        <v>0</v>
      </c>
      <c r="BJ204" s="6" t="s">
        <v>20</v>
      </c>
      <c r="BK204" s="80">
        <f>ROUND($L$204*$K$204,2)</f>
        <v>0</v>
      </c>
      <c r="BL204" s="6" t="s">
        <v>142</v>
      </c>
      <c r="BM204" s="6" t="s">
        <v>434</v>
      </c>
    </row>
    <row r="205" spans="2:65" s="6" customFormat="1" ht="15.75" customHeight="1">
      <c r="B205" s="22"/>
      <c r="C205" s="132" t="s">
        <v>435</v>
      </c>
      <c r="D205" s="132" t="s">
        <v>229</v>
      </c>
      <c r="E205" s="133" t="s">
        <v>436</v>
      </c>
      <c r="F205" s="189" t="s">
        <v>437</v>
      </c>
      <c r="G205" s="190"/>
      <c r="H205" s="190"/>
      <c r="I205" s="190"/>
      <c r="J205" s="134" t="s">
        <v>297</v>
      </c>
      <c r="K205" s="135">
        <v>58</v>
      </c>
      <c r="L205" s="191">
        <v>0</v>
      </c>
      <c r="M205" s="190"/>
      <c r="N205" s="192">
        <f>ROUND($L$205*$K$205,2)</f>
        <v>0</v>
      </c>
      <c r="O205" s="185"/>
      <c r="P205" s="185"/>
      <c r="Q205" s="185"/>
      <c r="R205" s="23"/>
      <c r="T205" s="129"/>
      <c r="U205" s="29" t="s">
        <v>43</v>
      </c>
      <c r="W205" s="130">
        <f>$V$205*$K$205</f>
        <v>0</v>
      </c>
      <c r="X205" s="130">
        <v>0</v>
      </c>
      <c r="Y205" s="130">
        <f>$X$205*$K$205</f>
        <v>0</v>
      </c>
      <c r="Z205" s="130">
        <v>0</v>
      </c>
      <c r="AA205" s="131">
        <f>$Z$205*$K$205</f>
        <v>0</v>
      </c>
      <c r="AR205" s="6" t="s">
        <v>168</v>
      </c>
      <c r="AT205" s="6" t="s">
        <v>229</v>
      </c>
      <c r="AU205" s="6" t="s">
        <v>93</v>
      </c>
      <c r="AY205" s="6" t="s">
        <v>137</v>
      </c>
      <c r="BE205" s="80">
        <f>IF($U$205="základní",$N$205,0)</f>
        <v>0</v>
      </c>
      <c r="BF205" s="80">
        <f>IF($U$205="snížená",$N$205,0)</f>
        <v>0</v>
      </c>
      <c r="BG205" s="80">
        <f>IF($U$205="zákl. přenesená",$N$205,0)</f>
        <v>0</v>
      </c>
      <c r="BH205" s="80">
        <f>IF($U$205="sníž. přenesená",$N$205,0)</f>
        <v>0</v>
      </c>
      <c r="BI205" s="80">
        <f>IF($U$205="nulová",$N$205,0)</f>
        <v>0</v>
      </c>
      <c r="BJ205" s="6" t="s">
        <v>20</v>
      </c>
      <c r="BK205" s="80">
        <f>ROUND($L$205*$K$205,2)</f>
        <v>0</v>
      </c>
      <c r="BL205" s="6" t="s">
        <v>142</v>
      </c>
      <c r="BM205" s="6" t="s">
        <v>438</v>
      </c>
    </row>
    <row r="206" spans="2:65" s="6" customFormat="1" ht="15.75" customHeight="1">
      <c r="B206" s="22"/>
      <c r="C206" s="132" t="s">
        <v>439</v>
      </c>
      <c r="D206" s="132" t="s">
        <v>229</v>
      </c>
      <c r="E206" s="133" t="s">
        <v>440</v>
      </c>
      <c r="F206" s="189" t="s">
        <v>441</v>
      </c>
      <c r="G206" s="190"/>
      <c r="H206" s="190"/>
      <c r="I206" s="190"/>
      <c r="J206" s="134" t="s">
        <v>297</v>
      </c>
      <c r="K206" s="135">
        <v>12</v>
      </c>
      <c r="L206" s="191">
        <v>0</v>
      </c>
      <c r="M206" s="190"/>
      <c r="N206" s="192">
        <f>ROUND($L$206*$K$206,2)</f>
        <v>0</v>
      </c>
      <c r="O206" s="185"/>
      <c r="P206" s="185"/>
      <c r="Q206" s="185"/>
      <c r="R206" s="23"/>
      <c r="T206" s="129"/>
      <c r="U206" s="29" t="s">
        <v>43</v>
      </c>
      <c r="W206" s="130">
        <f>$V$206*$K$206</f>
        <v>0</v>
      </c>
      <c r="X206" s="130">
        <v>0</v>
      </c>
      <c r="Y206" s="130">
        <f>$X$206*$K$206</f>
        <v>0</v>
      </c>
      <c r="Z206" s="130">
        <v>0</v>
      </c>
      <c r="AA206" s="131">
        <f>$Z$206*$K$206</f>
        <v>0</v>
      </c>
      <c r="AR206" s="6" t="s">
        <v>168</v>
      </c>
      <c r="AT206" s="6" t="s">
        <v>229</v>
      </c>
      <c r="AU206" s="6" t="s">
        <v>93</v>
      </c>
      <c r="AY206" s="6" t="s">
        <v>137</v>
      </c>
      <c r="BE206" s="80">
        <f>IF($U$206="základní",$N$206,0)</f>
        <v>0</v>
      </c>
      <c r="BF206" s="80">
        <f>IF($U$206="snížená",$N$206,0)</f>
        <v>0</v>
      </c>
      <c r="BG206" s="80">
        <f>IF($U$206="zákl. přenesená",$N$206,0)</f>
        <v>0</v>
      </c>
      <c r="BH206" s="80">
        <f>IF($U$206="sníž. přenesená",$N$206,0)</f>
        <v>0</v>
      </c>
      <c r="BI206" s="80">
        <f>IF($U$206="nulová",$N$206,0)</f>
        <v>0</v>
      </c>
      <c r="BJ206" s="6" t="s">
        <v>20</v>
      </c>
      <c r="BK206" s="80">
        <f>ROUND($L$206*$K$206,2)</f>
        <v>0</v>
      </c>
      <c r="BL206" s="6" t="s">
        <v>142</v>
      </c>
      <c r="BM206" s="6" t="s">
        <v>442</v>
      </c>
    </row>
    <row r="207" spans="2:65" s="6" customFormat="1" ht="15.75" customHeight="1">
      <c r="B207" s="22"/>
      <c r="C207" s="132" t="s">
        <v>443</v>
      </c>
      <c r="D207" s="132" t="s">
        <v>229</v>
      </c>
      <c r="E207" s="133" t="s">
        <v>444</v>
      </c>
      <c r="F207" s="189" t="s">
        <v>445</v>
      </c>
      <c r="G207" s="190"/>
      <c r="H207" s="190"/>
      <c r="I207" s="190"/>
      <c r="J207" s="134" t="s">
        <v>297</v>
      </c>
      <c r="K207" s="135">
        <v>2</v>
      </c>
      <c r="L207" s="191">
        <v>0</v>
      </c>
      <c r="M207" s="190"/>
      <c r="N207" s="192">
        <f>ROUND($L$207*$K$207,2)</f>
        <v>0</v>
      </c>
      <c r="O207" s="185"/>
      <c r="P207" s="185"/>
      <c r="Q207" s="185"/>
      <c r="R207" s="23"/>
      <c r="T207" s="129"/>
      <c r="U207" s="29" t="s">
        <v>43</v>
      </c>
      <c r="W207" s="130">
        <f>$V$207*$K$207</f>
        <v>0</v>
      </c>
      <c r="X207" s="130">
        <v>0</v>
      </c>
      <c r="Y207" s="130">
        <f>$X$207*$K$207</f>
        <v>0</v>
      </c>
      <c r="Z207" s="130">
        <v>0</v>
      </c>
      <c r="AA207" s="131">
        <f>$Z$207*$K$207</f>
        <v>0</v>
      </c>
      <c r="AR207" s="6" t="s">
        <v>168</v>
      </c>
      <c r="AT207" s="6" t="s">
        <v>229</v>
      </c>
      <c r="AU207" s="6" t="s">
        <v>93</v>
      </c>
      <c r="AY207" s="6" t="s">
        <v>137</v>
      </c>
      <c r="BE207" s="80">
        <f>IF($U$207="základní",$N$207,0)</f>
        <v>0</v>
      </c>
      <c r="BF207" s="80">
        <f>IF($U$207="snížená",$N$207,0)</f>
        <v>0</v>
      </c>
      <c r="BG207" s="80">
        <f>IF($U$207="zákl. přenesená",$N$207,0)</f>
        <v>0</v>
      </c>
      <c r="BH207" s="80">
        <f>IF($U$207="sníž. přenesená",$N$207,0)</f>
        <v>0</v>
      </c>
      <c r="BI207" s="80">
        <f>IF($U$207="nulová",$N$207,0)</f>
        <v>0</v>
      </c>
      <c r="BJ207" s="6" t="s">
        <v>20</v>
      </c>
      <c r="BK207" s="80">
        <f>ROUND($L$207*$K$207,2)</f>
        <v>0</v>
      </c>
      <c r="BL207" s="6" t="s">
        <v>142</v>
      </c>
      <c r="BM207" s="6" t="s">
        <v>446</v>
      </c>
    </row>
    <row r="208" spans="2:65" s="6" customFormat="1" ht="15.75" customHeight="1">
      <c r="B208" s="22"/>
      <c r="C208" s="132" t="s">
        <v>447</v>
      </c>
      <c r="D208" s="132" t="s">
        <v>229</v>
      </c>
      <c r="E208" s="133" t="s">
        <v>448</v>
      </c>
      <c r="F208" s="189" t="s">
        <v>449</v>
      </c>
      <c r="G208" s="190"/>
      <c r="H208" s="190"/>
      <c r="I208" s="190"/>
      <c r="J208" s="134" t="s">
        <v>297</v>
      </c>
      <c r="K208" s="135">
        <v>16</v>
      </c>
      <c r="L208" s="191">
        <v>0</v>
      </c>
      <c r="M208" s="190"/>
      <c r="N208" s="192">
        <f>ROUND($L$208*$K$208,2)</f>
        <v>0</v>
      </c>
      <c r="O208" s="185"/>
      <c r="P208" s="185"/>
      <c r="Q208" s="185"/>
      <c r="R208" s="23"/>
      <c r="T208" s="129"/>
      <c r="U208" s="29" t="s">
        <v>43</v>
      </c>
      <c r="W208" s="130">
        <f>$V$208*$K$208</f>
        <v>0</v>
      </c>
      <c r="X208" s="130">
        <v>0</v>
      </c>
      <c r="Y208" s="130">
        <f>$X$208*$K$208</f>
        <v>0</v>
      </c>
      <c r="Z208" s="130">
        <v>0</v>
      </c>
      <c r="AA208" s="131">
        <f>$Z$208*$K$208</f>
        <v>0</v>
      </c>
      <c r="AR208" s="6" t="s">
        <v>168</v>
      </c>
      <c r="AT208" s="6" t="s">
        <v>229</v>
      </c>
      <c r="AU208" s="6" t="s">
        <v>93</v>
      </c>
      <c r="AY208" s="6" t="s">
        <v>137</v>
      </c>
      <c r="BE208" s="80">
        <f>IF($U$208="základní",$N$208,0)</f>
        <v>0</v>
      </c>
      <c r="BF208" s="80">
        <f>IF($U$208="snížená",$N$208,0)</f>
        <v>0</v>
      </c>
      <c r="BG208" s="80">
        <f>IF($U$208="zákl. přenesená",$N$208,0)</f>
        <v>0</v>
      </c>
      <c r="BH208" s="80">
        <f>IF($U$208="sníž. přenesená",$N$208,0)</f>
        <v>0</v>
      </c>
      <c r="BI208" s="80">
        <f>IF($U$208="nulová",$N$208,0)</f>
        <v>0</v>
      </c>
      <c r="BJ208" s="6" t="s">
        <v>20</v>
      </c>
      <c r="BK208" s="80">
        <f>ROUND($L$208*$K$208,2)</f>
        <v>0</v>
      </c>
      <c r="BL208" s="6" t="s">
        <v>142</v>
      </c>
      <c r="BM208" s="6" t="s">
        <v>450</v>
      </c>
    </row>
    <row r="209" spans="2:65" s="6" customFormat="1" ht="27" customHeight="1">
      <c r="B209" s="22"/>
      <c r="C209" s="132" t="s">
        <v>451</v>
      </c>
      <c r="D209" s="132" t="s">
        <v>229</v>
      </c>
      <c r="E209" s="133" t="s">
        <v>452</v>
      </c>
      <c r="F209" s="189" t="s">
        <v>453</v>
      </c>
      <c r="G209" s="190"/>
      <c r="H209" s="190"/>
      <c r="I209" s="190"/>
      <c r="J209" s="134" t="s">
        <v>297</v>
      </c>
      <c r="K209" s="135">
        <v>6.18</v>
      </c>
      <c r="L209" s="191">
        <v>0</v>
      </c>
      <c r="M209" s="190"/>
      <c r="N209" s="192">
        <f>ROUND($L$209*$K$209,2)</f>
        <v>0</v>
      </c>
      <c r="O209" s="185"/>
      <c r="P209" s="185"/>
      <c r="Q209" s="185"/>
      <c r="R209" s="23"/>
      <c r="T209" s="129"/>
      <c r="U209" s="29" t="s">
        <v>43</v>
      </c>
      <c r="W209" s="130">
        <f>$V$209*$K$209</f>
        <v>0</v>
      </c>
      <c r="X209" s="130">
        <v>0</v>
      </c>
      <c r="Y209" s="130">
        <f>$X$209*$K$209</f>
        <v>0</v>
      </c>
      <c r="Z209" s="130">
        <v>0</v>
      </c>
      <c r="AA209" s="131">
        <f>$Z$209*$K$209</f>
        <v>0</v>
      </c>
      <c r="AR209" s="6" t="s">
        <v>168</v>
      </c>
      <c r="AT209" s="6" t="s">
        <v>229</v>
      </c>
      <c r="AU209" s="6" t="s">
        <v>93</v>
      </c>
      <c r="AY209" s="6" t="s">
        <v>137</v>
      </c>
      <c r="BE209" s="80">
        <f>IF($U$209="základní",$N$209,0)</f>
        <v>0</v>
      </c>
      <c r="BF209" s="80">
        <f>IF($U$209="snížená",$N$209,0)</f>
        <v>0</v>
      </c>
      <c r="BG209" s="80">
        <f>IF($U$209="zákl. přenesená",$N$209,0)</f>
        <v>0</v>
      </c>
      <c r="BH209" s="80">
        <f>IF($U$209="sníž. přenesená",$N$209,0)</f>
        <v>0</v>
      </c>
      <c r="BI209" s="80">
        <f>IF($U$209="nulová",$N$209,0)</f>
        <v>0</v>
      </c>
      <c r="BJ209" s="6" t="s">
        <v>20</v>
      </c>
      <c r="BK209" s="80">
        <f>ROUND($L$209*$K$209,2)</f>
        <v>0</v>
      </c>
      <c r="BL209" s="6" t="s">
        <v>142</v>
      </c>
      <c r="BM209" s="6" t="s">
        <v>454</v>
      </c>
    </row>
    <row r="210" spans="2:65" s="6" customFormat="1" ht="27" customHeight="1">
      <c r="B210" s="22"/>
      <c r="C210" s="132" t="s">
        <v>455</v>
      </c>
      <c r="D210" s="132" t="s">
        <v>229</v>
      </c>
      <c r="E210" s="133" t="s">
        <v>456</v>
      </c>
      <c r="F210" s="189" t="s">
        <v>457</v>
      </c>
      <c r="G210" s="190"/>
      <c r="H210" s="190"/>
      <c r="I210" s="190"/>
      <c r="J210" s="134" t="s">
        <v>297</v>
      </c>
      <c r="K210" s="135">
        <v>29.87</v>
      </c>
      <c r="L210" s="191">
        <v>0</v>
      </c>
      <c r="M210" s="190"/>
      <c r="N210" s="192">
        <f>ROUND($L$210*$K$210,2)</f>
        <v>0</v>
      </c>
      <c r="O210" s="185"/>
      <c r="P210" s="185"/>
      <c r="Q210" s="185"/>
      <c r="R210" s="23"/>
      <c r="T210" s="129"/>
      <c r="U210" s="29" t="s">
        <v>43</v>
      </c>
      <c r="W210" s="130">
        <f>$V$210*$K$210</f>
        <v>0</v>
      </c>
      <c r="X210" s="130">
        <v>0</v>
      </c>
      <c r="Y210" s="130">
        <f>$X$210*$K$210</f>
        <v>0</v>
      </c>
      <c r="Z210" s="130">
        <v>0</v>
      </c>
      <c r="AA210" s="131">
        <f>$Z$210*$K$210</f>
        <v>0</v>
      </c>
      <c r="AR210" s="6" t="s">
        <v>168</v>
      </c>
      <c r="AT210" s="6" t="s">
        <v>229</v>
      </c>
      <c r="AU210" s="6" t="s">
        <v>93</v>
      </c>
      <c r="AY210" s="6" t="s">
        <v>137</v>
      </c>
      <c r="BE210" s="80">
        <f>IF($U$210="základní",$N$210,0)</f>
        <v>0</v>
      </c>
      <c r="BF210" s="80">
        <f>IF($U$210="snížená",$N$210,0)</f>
        <v>0</v>
      </c>
      <c r="BG210" s="80">
        <f>IF($U$210="zákl. přenesená",$N$210,0)</f>
        <v>0</v>
      </c>
      <c r="BH210" s="80">
        <f>IF($U$210="sníž. přenesená",$N$210,0)</f>
        <v>0</v>
      </c>
      <c r="BI210" s="80">
        <f>IF($U$210="nulová",$N$210,0)</f>
        <v>0</v>
      </c>
      <c r="BJ210" s="6" t="s">
        <v>20</v>
      </c>
      <c r="BK210" s="80">
        <f>ROUND($L$210*$K$210,2)</f>
        <v>0</v>
      </c>
      <c r="BL210" s="6" t="s">
        <v>142</v>
      </c>
      <c r="BM210" s="6" t="s">
        <v>458</v>
      </c>
    </row>
    <row r="211" spans="2:65" s="6" customFormat="1" ht="15.75" customHeight="1">
      <c r="B211" s="22"/>
      <c r="C211" s="132" t="s">
        <v>459</v>
      </c>
      <c r="D211" s="132" t="s">
        <v>229</v>
      </c>
      <c r="E211" s="133" t="s">
        <v>460</v>
      </c>
      <c r="F211" s="189" t="s">
        <v>461</v>
      </c>
      <c r="G211" s="190"/>
      <c r="H211" s="190"/>
      <c r="I211" s="190"/>
      <c r="J211" s="134" t="s">
        <v>297</v>
      </c>
      <c r="K211" s="135">
        <v>3</v>
      </c>
      <c r="L211" s="191">
        <v>0</v>
      </c>
      <c r="M211" s="190"/>
      <c r="N211" s="192">
        <f>ROUND($L$211*$K$211,2)</f>
        <v>0</v>
      </c>
      <c r="O211" s="185"/>
      <c r="P211" s="185"/>
      <c r="Q211" s="185"/>
      <c r="R211" s="23"/>
      <c r="T211" s="129"/>
      <c r="U211" s="29" t="s">
        <v>43</v>
      </c>
      <c r="W211" s="130">
        <f>$V$211*$K$211</f>
        <v>0</v>
      </c>
      <c r="X211" s="130">
        <v>0</v>
      </c>
      <c r="Y211" s="130">
        <f>$X$211*$K$211</f>
        <v>0</v>
      </c>
      <c r="Z211" s="130">
        <v>0</v>
      </c>
      <c r="AA211" s="131">
        <f>$Z$211*$K$211</f>
        <v>0</v>
      </c>
      <c r="AR211" s="6" t="s">
        <v>168</v>
      </c>
      <c r="AT211" s="6" t="s">
        <v>229</v>
      </c>
      <c r="AU211" s="6" t="s">
        <v>93</v>
      </c>
      <c r="AY211" s="6" t="s">
        <v>137</v>
      </c>
      <c r="BE211" s="80">
        <f>IF($U$211="základní",$N$211,0)</f>
        <v>0</v>
      </c>
      <c r="BF211" s="80">
        <f>IF($U$211="snížená",$N$211,0)</f>
        <v>0</v>
      </c>
      <c r="BG211" s="80">
        <f>IF($U$211="zákl. přenesená",$N$211,0)</f>
        <v>0</v>
      </c>
      <c r="BH211" s="80">
        <f>IF($U$211="sníž. přenesená",$N$211,0)</f>
        <v>0</v>
      </c>
      <c r="BI211" s="80">
        <f>IF($U$211="nulová",$N$211,0)</f>
        <v>0</v>
      </c>
      <c r="BJ211" s="6" t="s">
        <v>20</v>
      </c>
      <c r="BK211" s="80">
        <f>ROUND($L$211*$K$211,2)</f>
        <v>0</v>
      </c>
      <c r="BL211" s="6" t="s">
        <v>142</v>
      </c>
      <c r="BM211" s="6" t="s">
        <v>462</v>
      </c>
    </row>
    <row r="212" spans="2:65" s="6" customFormat="1" ht="15.75" customHeight="1">
      <c r="B212" s="22"/>
      <c r="C212" s="132" t="s">
        <v>463</v>
      </c>
      <c r="D212" s="132" t="s">
        <v>229</v>
      </c>
      <c r="E212" s="133" t="s">
        <v>464</v>
      </c>
      <c r="F212" s="189" t="s">
        <v>465</v>
      </c>
      <c r="G212" s="190"/>
      <c r="H212" s="190"/>
      <c r="I212" s="190"/>
      <c r="J212" s="134" t="s">
        <v>297</v>
      </c>
      <c r="K212" s="135">
        <v>9</v>
      </c>
      <c r="L212" s="191">
        <v>0</v>
      </c>
      <c r="M212" s="190"/>
      <c r="N212" s="192">
        <f>ROUND($L$212*$K$212,2)</f>
        <v>0</v>
      </c>
      <c r="O212" s="185"/>
      <c r="P212" s="185"/>
      <c r="Q212" s="185"/>
      <c r="R212" s="23"/>
      <c r="T212" s="129"/>
      <c r="U212" s="29" t="s">
        <v>43</v>
      </c>
      <c r="W212" s="130">
        <f>$V$212*$K$212</f>
        <v>0</v>
      </c>
      <c r="X212" s="130">
        <v>0</v>
      </c>
      <c r="Y212" s="130">
        <f>$X$212*$K$212</f>
        <v>0</v>
      </c>
      <c r="Z212" s="130">
        <v>0</v>
      </c>
      <c r="AA212" s="131">
        <f>$Z$212*$K$212</f>
        <v>0</v>
      </c>
      <c r="AR212" s="6" t="s">
        <v>168</v>
      </c>
      <c r="AT212" s="6" t="s">
        <v>229</v>
      </c>
      <c r="AU212" s="6" t="s">
        <v>93</v>
      </c>
      <c r="AY212" s="6" t="s">
        <v>137</v>
      </c>
      <c r="BE212" s="80">
        <f>IF($U$212="základní",$N$212,0)</f>
        <v>0</v>
      </c>
      <c r="BF212" s="80">
        <f>IF($U$212="snížená",$N$212,0)</f>
        <v>0</v>
      </c>
      <c r="BG212" s="80">
        <f>IF($U$212="zákl. přenesená",$N$212,0)</f>
        <v>0</v>
      </c>
      <c r="BH212" s="80">
        <f>IF($U$212="sníž. přenesená",$N$212,0)</f>
        <v>0</v>
      </c>
      <c r="BI212" s="80">
        <f>IF($U$212="nulová",$N$212,0)</f>
        <v>0</v>
      </c>
      <c r="BJ212" s="6" t="s">
        <v>20</v>
      </c>
      <c r="BK212" s="80">
        <f>ROUND($L$212*$K$212,2)</f>
        <v>0</v>
      </c>
      <c r="BL212" s="6" t="s">
        <v>142</v>
      </c>
      <c r="BM212" s="6" t="s">
        <v>466</v>
      </c>
    </row>
    <row r="213" spans="2:65" s="6" customFormat="1" ht="15.75" customHeight="1">
      <c r="B213" s="22"/>
      <c r="C213" s="132" t="s">
        <v>467</v>
      </c>
      <c r="D213" s="132" t="s">
        <v>229</v>
      </c>
      <c r="E213" s="133" t="s">
        <v>468</v>
      </c>
      <c r="F213" s="189" t="s">
        <v>469</v>
      </c>
      <c r="G213" s="190"/>
      <c r="H213" s="190"/>
      <c r="I213" s="190"/>
      <c r="J213" s="134" t="s">
        <v>297</v>
      </c>
      <c r="K213" s="135">
        <v>14</v>
      </c>
      <c r="L213" s="191">
        <v>0</v>
      </c>
      <c r="M213" s="190"/>
      <c r="N213" s="192">
        <f>ROUND($L$213*$K$213,2)</f>
        <v>0</v>
      </c>
      <c r="O213" s="185"/>
      <c r="P213" s="185"/>
      <c r="Q213" s="185"/>
      <c r="R213" s="23"/>
      <c r="T213" s="129"/>
      <c r="U213" s="29" t="s">
        <v>43</v>
      </c>
      <c r="W213" s="130">
        <f>$V$213*$K$213</f>
        <v>0</v>
      </c>
      <c r="X213" s="130">
        <v>0</v>
      </c>
      <c r="Y213" s="130">
        <f>$X$213*$K$213</f>
        <v>0</v>
      </c>
      <c r="Z213" s="130">
        <v>0</v>
      </c>
      <c r="AA213" s="131">
        <f>$Z$213*$K$213</f>
        <v>0</v>
      </c>
      <c r="AR213" s="6" t="s">
        <v>168</v>
      </c>
      <c r="AT213" s="6" t="s">
        <v>229</v>
      </c>
      <c r="AU213" s="6" t="s">
        <v>93</v>
      </c>
      <c r="AY213" s="6" t="s">
        <v>137</v>
      </c>
      <c r="BE213" s="80">
        <f>IF($U$213="základní",$N$213,0)</f>
        <v>0</v>
      </c>
      <c r="BF213" s="80">
        <f>IF($U$213="snížená",$N$213,0)</f>
        <v>0</v>
      </c>
      <c r="BG213" s="80">
        <f>IF($U$213="zákl. přenesená",$N$213,0)</f>
        <v>0</v>
      </c>
      <c r="BH213" s="80">
        <f>IF($U$213="sníž. přenesená",$N$213,0)</f>
        <v>0</v>
      </c>
      <c r="BI213" s="80">
        <f>IF($U$213="nulová",$N$213,0)</f>
        <v>0</v>
      </c>
      <c r="BJ213" s="6" t="s">
        <v>20</v>
      </c>
      <c r="BK213" s="80">
        <f>ROUND($L$213*$K$213,2)</f>
        <v>0</v>
      </c>
      <c r="BL213" s="6" t="s">
        <v>142</v>
      </c>
      <c r="BM213" s="6" t="s">
        <v>470</v>
      </c>
    </row>
    <row r="214" spans="2:65" s="6" customFormat="1" ht="15.75" customHeight="1">
      <c r="B214" s="22"/>
      <c r="C214" s="132" t="s">
        <v>471</v>
      </c>
      <c r="D214" s="132" t="s">
        <v>229</v>
      </c>
      <c r="E214" s="133" t="s">
        <v>472</v>
      </c>
      <c r="F214" s="189" t="s">
        <v>473</v>
      </c>
      <c r="G214" s="190"/>
      <c r="H214" s="190"/>
      <c r="I214" s="190"/>
      <c r="J214" s="134" t="s">
        <v>297</v>
      </c>
      <c r="K214" s="135">
        <v>1</v>
      </c>
      <c r="L214" s="191">
        <v>0</v>
      </c>
      <c r="M214" s="190"/>
      <c r="N214" s="192">
        <f>ROUND($L$214*$K$214,2)</f>
        <v>0</v>
      </c>
      <c r="O214" s="185"/>
      <c r="P214" s="185"/>
      <c r="Q214" s="185"/>
      <c r="R214" s="23"/>
      <c r="T214" s="129"/>
      <c r="U214" s="29" t="s">
        <v>43</v>
      </c>
      <c r="W214" s="130">
        <f>$V$214*$K$214</f>
        <v>0</v>
      </c>
      <c r="X214" s="130">
        <v>0</v>
      </c>
      <c r="Y214" s="130">
        <f>$X$214*$K$214</f>
        <v>0</v>
      </c>
      <c r="Z214" s="130">
        <v>0</v>
      </c>
      <c r="AA214" s="131">
        <f>$Z$214*$K$214</f>
        <v>0</v>
      </c>
      <c r="AR214" s="6" t="s">
        <v>168</v>
      </c>
      <c r="AT214" s="6" t="s">
        <v>229</v>
      </c>
      <c r="AU214" s="6" t="s">
        <v>93</v>
      </c>
      <c r="AY214" s="6" t="s">
        <v>137</v>
      </c>
      <c r="BE214" s="80">
        <f>IF($U$214="základní",$N$214,0)</f>
        <v>0</v>
      </c>
      <c r="BF214" s="80">
        <f>IF($U$214="snížená",$N$214,0)</f>
        <v>0</v>
      </c>
      <c r="BG214" s="80">
        <f>IF($U$214="zákl. přenesená",$N$214,0)</f>
        <v>0</v>
      </c>
      <c r="BH214" s="80">
        <f>IF($U$214="sníž. přenesená",$N$214,0)</f>
        <v>0</v>
      </c>
      <c r="BI214" s="80">
        <f>IF($U$214="nulová",$N$214,0)</f>
        <v>0</v>
      </c>
      <c r="BJ214" s="6" t="s">
        <v>20</v>
      </c>
      <c r="BK214" s="80">
        <f>ROUND($L$214*$K$214,2)</f>
        <v>0</v>
      </c>
      <c r="BL214" s="6" t="s">
        <v>142</v>
      </c>
      <c r="BM214" s="6" t="s">
        <v>474</v>
      </c>
    </row>
    <row r="215" spans="2:65" s="6" customFormat="1" ht="27" customHeight="1">
      <c r="B215" s="22"/>
      <c r="C215" s="125" t="s">
        <v>475</v>
      </c>
      <c r="D215" s="125" t="s">
        <v>138</v>
      </c>
      <c r="E215" s="126" t="s">
        <v>476</v>
      </c>
      <c r="F215" s="184" t="s">
        <v>477</v>
      </c>
      <c r="G215" s="185"/>
      <c r="H215" s="185"/>
      <c r="I215" s="185"/>
      <c r="J215" s="127" t="s">
        <v>297</v>
      </c>
      <c r="K215" s="128">
        <v>29</v>
      </c>
      <c r="L215" s="186">
        <v>0</v>
      </c>
      <c r="M215" s="185"/>
      <c r="N215" s="187">
        <f>ROUND($L$215*$K$215,2)</f>
        <v>0</v>
      </c>
      <c r="O215" s="185"/>
      <c r="P215" s="185"/>
      <c r="Q215" s="185"/>
      <c r="R215" s="23"/>
      <c r="T215" s="129"/>
      <c r="U215" s="29" t="s">
        <v>43</v>
      </c>
      <c r="W215" s="130">
        <f>$V$215*$K$215</f>
        <v>0</v>
      </c>
      <c r="X215" s="130">
        <v>0</v>
      </c>
      <c r="Y215" s="130">
        <f>$X$215*$K$215</f>
        <v>0</v>
      </c>
      <c r="Z215" s="130">
        <v>0</v>
      </c>
      <c r="AA215" s="131">
        <f>$Z$215*$K$215</f>
        <v>0</v>
      </c>
      <c r="AR215" s="6" t="s">
        <v>142</v>
      </c>
      <c r="AT215" s="6" t="s">
        <v>138</v>
      </c>
      <c r="AU215" s="6" t="s">
        <v>93</v>
      </c>
      <c r="AY215" s="6" t="s">
        <v>137</v>
      </c>
      <c r="BE215" s="80">
        <f>IF($U$215="základní",$N$215,0)</f>
        <v>0</v>
      </c>
      <c r="BF215" s="80">
        <f>IF($U$215="snížená",$N$215,0)</f>
        <v>0</v>
      </c>
      <c r="BG215" s="80">
        <f>IF($U$215="zákl. přenesená",$N$215,0)</f>
        <v>0</v>
      </c>
      <c r="BH215" s="80">
        <f>IF($U$215="sníž. přenesená",$N$215,0)</f>
        <v>0</v>
      </c>
      <c r="BI215" s="80">
        <f>IF($U$215="nulová",$N$215,0)</f>
        <v>0</v>
      </c>
      <c r="BJ215" s="6" t="s">
        <v>20</v>
      </c>
      <c r="BK215" s="80">
        <f>ROUND($L$215*$K$215,2)</f>
        <v>0</v>
      </c>
      <c r="BL215" s="6" t="s">
        <v>142</v>
      </c>
      <c r="BM215" s="6" t="s">
        <v>478</v>
      </c>
    </row>
    <row r="216" spans="2:65" s="6" customFormat="1" ht="15.75" customHeight="1">
      <c r="B216" s="22"/>
      <c r="C216" s="132" t="s">
        <v>479</v>
      </c>
      <c r="D216" s="132" t="s">
        <v>229</v>
      </c>
      <c r="E216" s="133" t="s">
        <v>480</v>
      </c>
      <c r="F216" s="189" t="s">
        <v>481</v>
      </c>
      <c r="G216" s="190"/>
      <c r="H216" s="190"/>
      <c r="I216" s="190"/>
      <c r="J216" s="134" t="s">
        <v>297</v>
      </c>
      <c r="K216" s="135">
        <v>29</v>
      </c>
      <c r="L216" s="191">
        <v>0</v>
      </c>
      <c r="M216" s="190"/>
      <c r="N216" s="192">
        <f>ROUND($L$216*$K$216,2)</f>
        <v>0</v>
      </c>
      <c r="O216" s="185"/>
      <c r="P216" s="185"/>
      <c r="Q216" s="185"/>
      <c r="R216" s="23"/>
      <c r="T216" s="129"/>
      <c r="U216" s="29" t="s">
        <v>43</v>
      </c>
      <c r="W216" s="130">
        <f>$V$216*$K$216</f>
        <v>0</v>
      </c>
      <c r="X216" s="130">
        <v>0</v>
      </c>
      <c r="Y216" s="130">
        <f>$X$216*$K$216</f>
        <v>0</v>
      </c>
      <c r="Z216" s="130">
        <v>0</v>
      </c>
      <c r="AA216" s="131">
        <f>$Z$216*$K$216</f>
        <v>0</v>
      </c>
      <c r="AR216" s="6" t="s">
        <v>168</v>
      </c>
      <c r="AT216" s="6" t="s">
        <v>229</v>
      </c>
      <c r="AU216" s="6" t="s">
        <v>93</v>
      </c>
      <c r="AY216" s="6" t="s">
        <v>137</v>
      </c>
      <c r="BE216" s="80">
        <f>IF($U$216="základní",$N$216,0)</f>
        <v>0</v>
      </c>
      <c r="BF216" s="80">
        <f>IF($U$216="snížená",$N$216,0)</f>
        <v>0</v>
      </c>
      <c r="BG216" s="80">
        <f>IF($U$216="zákl. přenesená",$N$216,0)</f>
        <v>0</v>
      </c>
      <c r="BH216" s="80">
        <f>IF($U$216="sníž. přenesená",$N$216,0)</f>
        <v>0</v>
      </c>
      <c r="BI216" s="80">
        <f>IF($U$216="nulová",$N$216,0)</f>
        <v>0</v>
      </c>
      <c r="BJ216" s="6" t="s">
        <v>20</v>
      </c>
      <c r="BK216" s="80">
        <f>ROUND($L$216*$K$216,2)</f>
        <v>0</v>
      </c>
      <c r="BL216" s="6" t="s">
        <v>142</v>
      </c>
      <c r="BM216" s="6" t="s">
        <v>482</v>
      </c>
    </row>
    <row r="217" spans="2:65" s="6" customFormat="1" ht="27" customHeight="1">
      <c r="B217" s="22"/>
      <c r="C217" s="132" t="s">
        <v>483</v>
      </c>
      <c r="D217" s="132" t="s">
        <v>229</v>
      </c>
      <c r="E217" s="133" t="s">
        <v>484</v>
      </c>
      <c r="F217" s="189" t="s">
        <v>485</v>
      </c>
      <c r="G217" s="190"/>
      <c r="H217" s="190"/>
      <c r="I217" s="190"/>
      <c r="J217" s="134" t="s">
        <v>297</v>
      </c>
      <c r="K217" s="135">
        <v>29</v>
      </c>
      <c r="L217" s="191">
        <v>0</v>
      </c>
      <c r="M217" s="190"/>
      <c r="N217" s="192">
        <f>ROUND($L$217*$K$217,2)</f>
        <v>0</v>
      </c>
      <c r="O217" s="185"/>
      <c r="P217" s="185"/>
      <c r="Q217" s="185"/>
      <c r="R217" s="23"/>
      <c r="T217" s="129"/>
      <c r="U217" s="29" t="s">
        <v>43</v>
      </c>
      <c r="W217" s="130">
        <f>$V$217*$K$217</f>
        <v>0</v>
      </c>
      <c r="X217" s="130">
        <v>0</v>
      </c>
      <c r="Y217" s="130">
        <f>$X$217*$K$217</f>
        <v>0</v>
      </c>
      <c r="Z217" s="130">
        <v>0</v>
      </c>
      <c r="AA217" s="131">
        <f>$Z$217*$K$217</f>
        <v>0</v>
      </c>
      <c r="AR217" s="6" t="s">
        <v>168</v>
      </c>
      <c r="AT217" s="6" t="s">
        <v>229</v>
      </c>
      <c r="AU217" s="6" t="s">
        <v>93</v>
      </c>
      <c r="AY217" s="6" t="s">
        <v>137</v>
      </c>
      <c r="BE217" s="80">
        <f>IF($U$217="základní",$N$217,0)</f>
        <v>0</v>
      </c>
      <c r="BF217" s="80">
        <f>IF($U$217="snížená",$N$217,0)</f>
        <v>0</v>
      </c>
      <c r="BG217" s="80">
        <f>IF($U$217="zákl. přenesená",$N$217,0)</f>
        <v>0</v>
      </c>
      <c r="BH217" s="80">
        <f>IF($U$217="sníž. přenesená",$N$217,0)</f>
        <v>0</v>
      </c>
      <c r="BI217" s="80">
        <f>IF($U$217="nulová",$N$217,0)</f>
        <v>0</v>
      </c>
      <c r="BJ217" s="6" t="s">
        <v>20</v>
      </c>
      <c r="BK217" s="80">
        <f>ROUND($L$217*$K$217,2)</f>
        <v>0</v>
      </c>
      <c r="BL217" s="6" t="s">
        <v>142</v>
      </c>
      <c r="BM217" s="6" t="s">
        <v>486</v>
      </c>
    </row>
    <row r="218" spans="2:65" s="6" customFormat="1" ht="27" customHeight="1">
      <c r="B218" s="22"/>
      <c r="C218" s="125" t="s">
        <v>487</v>
      </c>
      <c r="D218" s="125" t="s">
        <v>138</v>
      </c>
      <c r="E218" s="126" t="s">
        <v>488</v>
      </c>
      <c r="F218" s="184" t="s">
        <v>489</v>
      </c>
      <c r="G218" s="185"/>
      <c r="H218" s="185"/>
      <c r="I218" s="185"/>
      <c r="J218" s="127" t="s">
        <v>297</v>
      </c>
      <c r="K218" s="128">
        <v>6</v>
      </c>
      <c r="L218" s="186">
        <v>0</v>
      </c>
      <c r="M218" s="185"/>
      <c r="N218" s="187">
        <f>ROUND($L$218*$K$218,2)</f>
        <v>0</v>
      </c>
      <c r="O218" s="185"/>
      <c r="P218" s="185"/>
      <c r="Q218" s="185"/>
      <c r="R218" s="23"/>
      <c r="T218" s="129"/>
      <c r="U218" s="29" t="s">
        <v>43</v>
      </c>
      <c r="W218" s="130">
        <f>$V$218*$K$218</f>
        <v>0</v>
      </c>
      <c r="X218" s="130">
        <v>0</v>
      </c>
      <c r="Y218" s="130">
        <f>$X$218*$K$218</f>
        <v>0</v>
      </c>
      <c r="Z218" s="130">
        <v>0</v>
      </c>
      <c r="AA218" s="131">
        <f>$Z$218*$K$218</f>
        <v>0</v>
      </c>
      <c r="AR218" s="6" t="s">
        <v>142</v>
      </c>
      <c r="AT218" s="6" t="s">
        <v>138</v>
      </c>
      <c r="AU218" s="6" t="s">
        <v>93</v>
      </c>
      <c r="AY218" s="6" t="s">
        <v>137</v>
      </c>
      <c r="BE218" s="80">
        <f>IF($U$218="základní",$N$218,0)</f>
        <v>0</v>
      </c>
      <c r="BF218" s="80">
        <f>IF($U$218="snížená",$N$218,0)</f>
        <v>0</v>
      </c>
      <c r="BG218" s="80">
        <f>IF($U$218="zákl. přenesená",$N$218,0)</f>
        <v>0</v>
      </c>
      <c r="BH218" s="80">
        <f>IF($U$218="sníž. přenesená",$N$218,0)</f>
        <v>0</v>
      </c>
      <c r="BI218" s="80">
        <f>IF($U$218="nulová",$N$218,0)</f>
        <v>0</v>
      </c>
      <c r="BJ218" s="6" t="s">
        <v>20</v>
      </c>
      <c r="BK218" s="80">
        <f>ROUND($L$218*$K$218,2)</f>
        <v>0</v>
      </c>
      <c r="BL218" s="6" t="s">
        <v>142</v>
      </c>
      <c r="BM218" s="6" t="s">
        <v>490</v>
      </c>
    </row>
    <row r="219" spans="2:65" s="6" customFormat="1" ht="15.75" customHeight="1">
      <c r="B219" s="22"/>
      <c r="C219" s="132" t="s">
        <v>491</v>
      </c>
      <c r="D219" s="132" t="s">
        <v>229</v>
      </c>
      <c r="E219" s="133" t="s">
        <v>492</v>
      </c>
      <c r="F219" s="189" t="s">
        <v>493</v>
      </c>
      <c r="G219" s="190"/>
      <c r="H219" s="190"/>
      <c r="I219" s="190"/>
      <c r="J219" s="134" t="s">
        <v>297</v>
      </c>
      <c r="K219" s="135">
        <v>6</v>
      </c>
      <c r="L219" s="191">
        <v>0</v>
      </c>
      <c r="M219" s="190"/>
      <c r="N219" s="192">
        <f>ROUND($L$219*$K$219,2)</f>
        <v>0</v>
      </c>
      <c r="O219" s="185"/>
      <c r="P219" s="185"/>
      <c r="Q219" s="185"/>
      <c r="R219" s="23"/>
      <c r="T219" s="129"/>
      <c r="U219" s="29" t="s">
        <v>43</v>
      </c>
      <c r="W219" s="130">
        <f>$V$219*$K$219</f>
        <v>0</v>
      </c>
      <c r="X219" s="130">
        <v>0</v>
      </c>
      <c r="Y219" s="130">
        <f>$X$219*$K$219</f>
        <v>0</v>
      </c>
      <c r="Z219" s="130">
        <v>0</v>
      </c>
      <c r="AA219" s="131">
        <f>$Z$219*$K$219</f>
        <v>0</v>
      </c>
      <c r="AR219" s="6" t="s">
        <v>168</v>
      </c>
      <c r="AT219" s="6" t="s">
        <v>229</v>
      </c>
      <c r="AU219" s="6" t="s">
        <v>93</v>
      </c>
      <c r="AY219" s="6" t="s">
        <v>137</v>
      </c>
      <c r="BE219" s="80">
        <f>IF($U$219="základní",$N$219,0)</f>
        <v>0</v>
      </c>
      <c r="BF219" s="80">
        <f>IF($U$219="snížená",$N$219,0)</f>
        <v>0</v>
      </c>
      <c r="BG219" s="80">
        <f>IF($U$219="zákl. přenesená",$N$219,0)</f>
        <v>0</v>
      </c>
      <c r="BH219" s="80">
        <f>IF($U$219="sníž. přenesená",$N$219,0)</f>
        <v>0</v>
      </c>
      <c r="BI219" s="80">
        <f>IF($U$219="nulová",$N$219,0)</f>
        <v>0</v>
      </c>
      <c r="BJ219" s="6" t="s">
        <v>20</v>
      </c>
      <c r="BK219" s="80">
        <f>ROUND($L$219*$K$219,2)</f>
        <v>0</v>
      </c>
      <c r="BL219" s="6" t="s">
        <v>142</v>
      </c>
      <c r="BM219" s="6" t="s">
        <v>494</v>
      </c>
    </row>
    <row r="220" spans="2:65" s="6" customFormat="1" ht="27" customHeight="1">
      <c r="B220" s="22"/>
      <c r="C220" s="132" t="s">
        <v>495</v>
      </c>
      <c r="D220" s="132" t="s">
        <v>229</v>
      </c>
      <c r="E220" s="133" t="s">
        <v>484</v>
      </c>
      <c r="F220" s="189" t="s">
        <v>485</v>
      </c>
      <c r="G220" s="190"/>
      <c r="H220" s="190"/>
      <c r="I220" s="190"/>
      <c r="J220" s="134" t="s">
        <v>297</v>
      </c>
      <c r="K220" s="135">
        <v>6</v>
      </c>
      <c r="L220" s="191">
        <v>0</v>
      </c>
      <c r="M220" s="190"/>
      <c r="N220" s="192">
        <f>ROUND($L$220*$K$220,2)</f>
        <v>0</v>
      </c>
      <c r="O220" s="185"/>
      <c r="P220" s="185"/>
      <c r="Q220" s="185"/>
      <c r="R220" s="23"/>
      <c r="T220" s="129"/>
      <c r="U220" s="29" t="s">
        <v>43</v>
      </c>
      <c r="W220" s="130">
        <f>$V$220*$K$220</f>
        <v>0</v>
      </c>
      <c r="X220" s="130">
        <v>0</v>
      </c>
      <c r="Y220" s="130">
        <f>$X$220*$K$220</f>
        <v>0</v>
      </c>
      <c r="Z220" s="130">
        <v>0</v>
      </c>
      <c r="AA220" s="131">
        <f>$Z$220*$K$220</f>
        <v>0</v>
      </c>
      <c r="AR220" s="6" t="s">
        <v>168</v>
      </c>
      <c r="AT220" s="6" t="s">
        <v>229</v>
      </c>
      <c r="AU220" s="6" t="s">
        <v>93</v>
      </c>
      <c r="AY220" s="6" t="s">
        <v>137</v>
      </c>
      <c r="BE220" s="80">
        <f>IF($U$220="základní",$N$220,0)</f>
        <v>0</v>
      </c>
      <c r="BF220" s="80">
        <f>IF($U$220="snížená",$N$220,0)</f>
        <v>0</v>
      </c>
      <c r="BG220" s="80">
        <f>IF($U$220="zákl. přenesená",$N$220,0)</f>
        <v>0</v>
      </c>
      <c r="BH220" s="80">
        <f>IF($U$220="sníž. přenesená",$N$220,0)</f>
        <v>0</v>
      </c>
      <c r="BI220" s="80">
        <f>IF($U$220="nulová",$N$220,0)</f>
        <v>0</v>
      </c>
      <c r="BJ220" s="6" t="s">
        <v>20</v>
      </c>
      <c r="BK220" s="80">
        <f>ROUND($L$220*$K$220,2)</f>
        <v>0</v>
      </c>
      <c r="BL220" s="6" t="s">
        <v>142</v>
      </c>
      <c r="BM220" s="6" t="s">
        <v>496</v>
      </c>
    </row>
    <row r="221" spans="2:65" s="6" customFormat="1" ht="27" customHeight="1">
      <c r="B221" s="22"/>
      <c r="C221" s="125" t="s">
        <v>497</v>
      </c>
      <c r="D221" s="125" t="s">
        <v>138</v>
      </c>
      <c r="E221" s="126" t="s">
        <v>498</v>
      </c>
      <c r="F221" s="184" t="s">
        <v>499</v>
      </c>
      <c r="G221" s="185"/>
      <c r="H221" s="185"/>
      <c r="I221" s="185"/>
      <c r="J221" s="127" t="s">
        <v>297</v>
      </c>
      <c r="K221" s="128">
        <v>3</v>
      </c>
      <c r="L221" s="186">
        <v>0</v>
      </c>
      <c r="M221" s="185"/>
      <c r="N221" s="187">
        <f>ROUND($L$221*$K$221,2)</f>
        <v>0</v>
      </c>
      <c r="O221" s="185"/>
      <c r="P221" s="185"/>
      <c r="Q221" s="185"/>
      <c r="R221" s="23"/>
      <c r="T221" s="129"/>
      <c r="U221" s="29" t="s">
        <v>43</v>
      </c>
      <c r="W221" s="130">
        <f>$V$221*$K$221</f>
        <v>0</v>
      </c>
      <c r="X221" s="130">
        <v>0</v>
      </c>
      <c r="Y221" s="130">
        <f>$X$221*$K$221</f>
        <v>0</v>
      </c>
      <c r="Z221" s="130">
        <v>0</v>
      </c>
      <c r="AA221" s="131">
        <f>$Z$221*$K$221</f>
        <v>0</v>
      </c>
      <c r="AR221" s="6" t="s">
        <v>142</v>
      </c>
      <c r="AT221" s="6" t="s">
        <v>138</v>
      </c>
      <c r="AU221" s="6" t="s">
        <v>93</v>
      </c>
      <c r="AY221" s="6" t="s">
        <v>137</v>
      </c>
      <c r="BE221" s="80">
        <f>IF($U$221="základní",$N$221,0)</f>
        <v>0</v>
      </c>
      <c r="BF221" s="80">
        <f>IF($U$221="snížená",$N$221,0)</f>
        <v>0</v>
      </c>
      <c r="BG221" s="80">
        <f>IF($U$221="zákl. přenesená",$N$221,0)</f>
        <v>0</v>
      </c>
      <c r="BH221" s="80">
        <f>IF($U$221="sníž. přenesená",$N$221,0)</f>
        <v>0</v>
      </c>
      <c r="BI221" s="80">
        <f>IF($U$221="nulová",$N$221,0)</f>
        <v>0</v>
      </c>
      <c r="BJ221" s="6" t="s">
        <v>20</v>
      </c>
      <c r="BK221" s="80">
        <f>ROUND($L$221*$K$221,2)</f>
        <v>0</v>
      </c>
      <c r="BL221" s="6" t="s">
        <v>142</v>
      </c>
      <c r="BM221" s="6" t="s">
        <v>500</v>
      </c>
    </row>
    <row r="222" spans="2:65" s="6" customFormat="1" ht="15.75" customHeight="1">
      <c r="B222" s="22"/>
      <c r="C222" s="132" t="s">
        <v>501</v>
      </c>
      <c r="D222" s="132" t="s">
        <v>229</v>
      </c>
      <c r="E222" s="133" t="s">
        <v>502</v>
      </c>
      <c r="F222" s="189" t="s">
        <v>503</v>
      </c>
      <c r="G222" s="190"/>
      <c r="H222" s="190"/>
      <c r="I222" s="190"/>
      <c r="J222" s="134" t="s">
        <v>297</v>
      </c>
      <c r="K222" s="135">
        <v>3</v>
      </c>
      <c r="L222" s="191">
        <v>0</v>
      </c>
      <c r="M222" s="190"/>
      <c r="N222" s="192">
        <f>ROUND($L$222*$K$222,2)</f>
        <v>0</v>
      </c>
      <c r="O222" s="185"/>
      <c r="P222" s="185"/>
      <c r="Q222" s="185"/>
      <c r="R222" s="23"/>
      <c r="T222" s="129"/>
      <c r="U222" s="29" t="s">
        <v>43</v>
      </c>
      <c r="W222" s="130">
        <f>$V$222*$K$222</f>
        <v>0</v>
      </c>
      <c r="X222" s="130">
        <v>0</v>
      </c>
      <c r="Y222" s="130">
        <f>$X$222*$K$222</f>
        <v>0</v>
      </c>
      <c r="Z222" s="130">
        <v>0</v>
      </c>
      <c r="AA222" s="131">
        <f>$Z$222*$K$222</f>
        <v>0</v>
      </c>
      <c r="AR222" s="6" t="s">
        <v>168</v>
      </c>
      <c r="AT222" s="6" t="s">
        <v>229</v>
      </c>
      <c r="AU222" s="6" t="s">
        <v>93</v>
      </c>
      <c r="AY222" s="6" t="s">
        <v>137</v>
      </c>
      <c r="BE222" s="80">
        <f>IF($U$222="základní",$N$222,0)</f>
        <v>0</v>
      </c>
      <c r="BF222" s="80">
        <f>IF($U$222="snížená",$N$222,0)</f>
        <v>0</v>
      </c>
      <c r="BG222" s="80">
        <f>IF($U$222="zákl. přenesená",$N$222,0)</f>
        <v>0</v>
      </c>
      <c r="BH222" s="80">
        <f>IF($U$222="sníž. přenesená",$N$222,0)</f>
        <v>0</v>
      </c>
      <c r="BI222" s="80">
        <f>IF($U$222="nulová",$N$222,0)</f>
        <v>0</v>
      </c>
      <c r="BJ222" s="6" t="s">
        <v>20</v>
      </c>
      <c r="BK222" s="80">
        <f>ROUND($L$222*$K$222,2)</f>
        <v>0</v>
      </c>
      <c r="BL222" s="6" t="s">
        <v>142</v>
      </c>
      <c r="BM222" s="6" t="s">
        <v>504</v>
      </c>
    </row>
    <row r="223" spans="2:65" s="6" customFormat="1" ht="15.75" customHeight="1">
      <c r="B223" s="22"/>
      <c r="C223" s="132" t="s">
        <v>505</v>
      </c>
      <c r="D223" s="132" t="s">
        <v>229</v>
      </c>
      <c r="E223" s="133" t="s">
        <v>506</v>
      </c>
      <c r="F223" s="189" t="s">
        <v>507</v>
      </c>
      <c r="G223" s="190"/>
      <c r="H223" s="190"/>
      <c r="I223" s="190"/>
      <c r="J223" s="134" t="s">
        <v>297</v>
      </c>
      <c r="K223" s="135">
        <v>3</v>
      </c>
      <c r="L223" s="191">
        <v>0</v>
      </c>
      <c r="M223" s="190"/>
      <c r="N223" s="192">
        <f>ROUND($L$223*$K$223,2)</f>
        <v>0</v>
      </c>
      <c r="O223" s="185"/>
      <c r="P223" s="185"/>
      <c r="Q223" s="185"/>
      <c r="R223" s="23"/>
      <c r="T223" s="129"/>
      <c r="U223" s="29" t="s">
        <v>43</v>
      </c>
      <c r="W223" s="130">
        <f>$V$223*$K$223</f>
        <v>0</v>
      </c>
      <c r="X223" s="130">
        <v>0</v>
      </c>
      <c r="Y223" s="130">
        <f>$X$223*$K$223</f>
        <v>0</v>
      </c>
      <c r="Z223" s="130">
        <v>0</v>
      </c>
      <c r="AA223" s="131">
        <f>$Z$223*$K$223</f>
        <v>0</v>
      </c>
      <c r="AR223" s="6" t="s">
        <v>168</v>
      </c>
      <c r="AT223" s="6" t="s">
        <v>229</v>
      </c>
      <c r="AU223" s="6" t="s">
        <v>93</v>
      </c>
      <c r="AY223" s="6" t="s">
        <v>137</v>
      </c>
      <c r="BE223" s="80">
        <f>IF($U$223="základní",$N$223,0)</f>
        <v>0</v>
      </c>
      <c r="BF223" s="80">
        <f>IF($U$223="snížená",$N$223,0)</f>
        <v>0</v>
      </c>
      <c r="BG223" s="80">
        <f>IF($U$223="zákl. přenesená",$N$223,0)</f>
        <v>0</v>
      </c>
      <c r="BH223" s="80">
        <f>IF($U$223="sníž. přenesená",$N$223,0)</f>
        <v>0</v>
      </c>
      <c r="BI223" s="80">
        <f>IF($U$223="nulová",$N$223,0)</f>
        <v>0</v>
      </c>
      <c r="BJ223" s="6" t="s">
        <v>20</v>
      </c>
      <c r="BK223" s="80">
        <f>ROUND($L$223*$K$223,2)</f>
        <v>0</v>
      </c>
      <c r="BL223" s="6" t="s">
        <v>142</v>
      </c>
      <c r="BM223" s="6" t="s">
        <v>508</v>
      </c>
    </row>
    <row r="224" spans="2:65" s="6" customFormat="1" ht="15.75" customHeight="1">
      <c r="B224" s="22"/>
      <c r="C224" s="125" t="s">
        <v>509</v>
      </c>
      <c r="D224" s="125" t="s">
        <v>138</v>
      </c>
      <c r="E224" s="126" t="s">
        <v>510</v>
      </c>
      <c r="F224" s="184" t="s">
        <v>511</v>
      </c>
      <c r="G224" s="185"/>
      <c r="H224" s="185"/>
      <c r="I224" s="185"/>
      <c r="J224" s="127" t="s">
        <v>297</v>
      </c>
      <c r="K224" s="128">
        <v>3</v>
      </c>
      <c r="L224" s="186">
        <v>0</v>
      </c>
      <c r="M224" s="185"/>
      <c r="N224" s="187">
        <f>ROUND($L$224*$K$224,2)</f>
        <v>0</v>
      </c>
      <c r="O224" s="185"/>
      <c r="P224" s="185"/>
      <c r="Q224" s="185"/>
      <c r="R224" s="23"/>
      <c r="T224" s="129"/>
      <c r="U224" s="29" t="s">
        <v>43</v>
      </c>
      <c r="W224" s="130">
        <f>$V$224*$K$224</f>
        <v>0</v>
      </c>
      <c r="X224" s="130">
        <v>0</v>
      </c>
      <c r="Y224" s="130">
        <f>$X$224*$K$224</f>
        <v>0</v>
      </c>
      <c r="Z224" s="130">
        <v>0</v>
      </c>
      <c r="AA224" s="131">
        <f>$Z$224*$K$224</f>
        <v>0</v>
      </c>
      <c r="AR224" s="6" t="s">
        <v>142</v>
      </c>
      <c r="AT224" s="6" t="s">
        <v>138</v>
      </c>
      <c r="AU224" s="6" t="s">
        <v>93</v>
      </c>
      <c r="AY224" s="6" t="s">
        <v>137</v>
      </c>
      <c r="BE224" s="80">
        <f>IF($U$224="základní",$N$224,0)</f>
        <v>0</v>
      </c>
      <c r="BF224" s="80">
        <f>IF($U$224="snížená",$N$224,0)</f>
        <v>0</v>
      </c>
      <c r="BG224" s="80">
        <f>IF($U$224="zákl. přenesená",$N$224,0)</f>
        <v>0</v>
      </c>
      <c r="BH224" s="80">
        <f>IF($U$224="sníž. přenesená",$N$224,0)</f>
        <v>0</v>
      </c>
      <c r="BI224" s="80">
        <f>IF($U$224="nulová",$N$224,0)</f>
        <v>0</v>
      </c>
      <c r="BJ224" s="6" t="s">
        <v>20</v>
      </c>
      <c r="BK224" s="80">
        <f>ROUND($L$224*$K$224,2)</f>
        <v>0</v>
      </c>
      <c r="BL224" s="6" t="s">
        <v>142</v>
      </c>
      <c r="BM224" s="6" t="s">
        <v>512</v>
      </c>
    </row>
    <row r="225" spans="2:65" s="6" customFormat="1" ht="27" customHeight="1">
      <c r="B225" s="22"/>
      <c r="C225" s="132" t="s">
        <v>513</v>
      </c>
      <c r="D225" s="132" t="s">
        <v>229</v>
      </c>
      <c r="E225" s="133" t="s">
        <v>514</v>
      </c>
      <c r="F225" s="189" t="s">
        <v>515</v>
      </c>
      <c r="G225" s="190"/>
      <c r="H225" s="190"/>
      <c r="I225" s="190"/>
      <c r="J225" s="134" t="s">
        <v>297</v>
      </c>
      <c r="K225" s="135">
        <v>3</v>
      </c>
      <c r="L225" s="191">
        <v>0</v>
      </c>
      <c r="M225" s="190"/>
      <c r="N225" s="192">
        <f>ROUND($L$225*$K$225,2)</f>
        <v>0</v>
      </c>
      <c r="O225" s="185"/>
      <c r="P225" s="185"/>
      <c r="Q225" s="185"/>
      <c r="R225" s="23"/>
      <c r="T225" s="129"/>
      <c r="U225" s="29" t="s">
        <v>43</v>
      </c>
      <c r="W225" s="130">
        <f>$V$225*$K$225</f>
        <v>0</v>
      </c>
      <c r="X225" s="130">
        <v>0</v>
      </c>
      <c r="Y225" s="130">
        <f>$X$225*$K$225</f>
        <v>0</v>
      </c>
      <c r="Z225" s="130">
        <v>0</v>
      </c>
      <c r="AA225" s="131">
        <f>$Z$225*$K$225</f>
        <v>0</v>
      </c>
      <c r="AR225" s="6" t="s">
        <v>168</v>
      </c>
      <c r="AT225" s="6" t="s">
        <v>229</v>
      </c>
      <c r="AU225" s="6" t="s">
        <v>93</v>
      </c>
      <c r="AY225" s="6" t="s">
        <v>137</v>
      </c>
      <c r="BE225" s="80">
        <f>IF($U$225="základní",$N$225,0)</f>
        <v>0</v>
      </c>
      <c r="BF225" s="80">
        <f>IF($U$225="snížená",$N$225,0)</f>
        <v>0</v>
      </c>
      <c r="BG225" s="80">
        <f>IF($U$225="zákl. přenesená",$N$225,0)</f>
        <v>0</v>
      </c>
      <c r="BH225" s="80">
        <f>IF($U$225="sníž. přenesená",$N$225,0)</f>
        <v>0</v>
      </c>
      <c r="BI225" s="80">
        <f>IF($U$225="nulová",$N$225,0)</f>
        <v>0</v>
      </c>
      <c r="BJ225" s="6" t="s">
        <v>20</v>
      </c>
      <c r="BK225" s="80">
        <f>ROUND($L$225*$K$225,2)</f>
        <v>0</v>
      </c>
      <c r="BL225" s="6" t="s">
        <v>142</v>
      </c>
      <c r="BM225" s="6" t="s">
        <v>516</v>
      </c>
    </row>
    <row r="226" spans="2:65" s="6" customFormat="1" ht="15.75" customHeight="1">
      <c r="B226" s="22"/>
      <c r="C226" s="125" t="s">
        <v>517</v>
      </c>
      <c r="D226" s="125" t="s">
        <v>138</v>
      </c>
      <c r="E226" s="126" t="s">
        <v>518</v>
      </c>
      <c r="F226" s="184" t="s">
        <v>519</v>
      </c>
      <c r="G226" s="185"/>
      <c r="H226" s="185"/>
      <c r="I226" s="185"/>
      <c r="J226" s="127" t="s">
        <v>297</v>
      </c>
      <c r="K226" s="128">
        <v>2</v>
      </c>
      <c r="L226" s="186">
        <v>0</v>
      </c>
      <c r="M226" s="185"/>
      <c r="N226" s="187">
        <f>ROUND($L$226*$K$226,2)</f>
        <v>0</v>
      </c>
      <c r="O226" s="185"/>
      <c r="P226" s="185"/>
      <c r="Q226" s="185"/>
      <c r="R226" s="23"/>
      <c r="T226" s="129"/>
      <c r="U226" s="29" t="s">
        <v>43</v>
      </c>
      <c r="W226" s="130">
        <f>$V$226*$K$226</f>
        <v>0</v>
      </c>
      <c r="X226" s="130">
        <v>0</v>
      </c>
      <c r="Y226" s="130">
        <f>$X$226*$K$226</f>
        <v>0</v>
      </c>
      <c r="Z226" s="130">
        <v>0</v>
      </c>
      <c r="AA226" s="131">
        <f>$Z$226*$K$226</f>
        <v>0</v>
      </c>
      <c r="AR226" s="6" t="s">
        <v>142</v>
      </c>
      <c r="AT226" s="6" t="s">
        <v>138</v>
      </c>
      <c r="AU226" s="6" t="s">
        <v>93</v>
      </c>
      <c r="AY226" s="6" t="s">
        <v>137</v>
      </c>
      <c r="BE226" s="80">
        <f>IF($U$226="základní",$N$226,0)</f>
        <v>0</v>
      </c>
      <c r="BF226" s="80">
        <f>IF($U$226="snížená",$N$226,0)</f>
        <v>0</v>
      </c>
      <c r="BG226" s="80">
        <f>IF($U$226="zákl. přenesená",$N$226,0)</f>
        <v>0</v>
      </c>
      <c r="BH226" s="80">
        <f>IF($U$226="sníž. přenesená",$N$226,0)</f>
        <v>0</v>
      </c>
      <c r="BI226" s="80">
        <f>IF($U$226="nulová",$N$226,0)</f>
        <v>0</v>
      </c>
      <c r="BJ226" s="6" t="s">
        <v>20</v>
      </c>
      <c r="BK226" s="80">
        <f>ROUND($L$226*$K$226,2)</f>
        <v>0</v>
      </c>
      <c r="BL226" s="6" t="s">
        <v>142</v>
      </c>
      <c r="BM226" s="6" t="s">
        <v>520</v>
      </c>
    </row>
    <row r="227" spans="2:65" s="6" customFormat="1" ht="15.75" customHeight="1">
      <c r="B227" s="22"/>
      <c r="C227" s="132" t="s">
        <v>521</v>
      </c>
      <c r="D227" s="132" t="s">
        <v>229</v>
      </c>
      <c r="E227" s="133" t="s">
        <v>522</v>
      </c>
      <c r="F227" s="189" t="s">
        <v>523</v>
      </c>
      <c r="G227" s="190"/>
      <c r="H227" s="190"/>
      <c r="I227" s="190"/>
      <c r="J227" s="134" t="s">
        <v>297</v>
      </c>
      <c r="K227" s="135">
        <v>2</v>
      </c>
      <c r="L227" s="191">
        <v>0</v>
      </c>
      <c r="M227" s="190"/>
      <c r="N227" s="192">
        <f>ROUND($L$227*$K$227,2)</f>
        <v>0</v>
      </c>
      <c r="O227" s="185"/>
      <c r="P227" s="185"/>
      <c r="Q227" s="185"/>
      <c r="R227" s="23"/>
      <c r="T227" s="129"/>
      <c r="U227" s="29" t="s">
        <v>43</v>
      </c>
      <c r="W227" s="130">
        <f>$V$227*$K$227</f>
        <v>0</v>
      </c>
      <c r="X227" s="130">
        <v>0</v>
      </c>
      <c r="Y227" s="130">
        <f>$X$227*$K$227</f>
        <v>0</v>
      </c>
      <c r="Z227" s="130">
        <v>0</v>
      </c>
      <c r="AA227" s="131">
        <f>$Z$227*$K$227</f>
        <v>0</v>
      </c>
      <c r="AR227" s="6" t="s">
        <v>168</v>
      </c>
      <c r="AT227" s="6" t="s">
        <v>229</v>
      </c>
      <c r="AU227" s="6" t="s">
        <v>93</v>
      </c>
      <c r="AY227" s="6" t="s">
        <v>137</v>
      </c>
      <c r="BE227" s="80">
        <f>IF($U$227="základní",$N$227,0)</f>
        <v>0</v>
      </c>
      <c r="BF227" s="80">
        <f>IF($U$227="snížená",$N$227,0)</f>
        <v>0</v>
      </c>
      <c r="BG227" s="80">
        <f>IF($U$227="zákl. přenesená",$N$227,0)</f>
        <v>0</v>
      </c>
      <c r="BH227" s="80">
        <f>IF($U$227="sníž. přenesená",$N$227,0)</f>
        <v>0</v>
      </c>
      <c r="BI227" s="80">
        <f>IF($U$227="nulová",$N$227,0)</f>
        <v>0</v>
      </c>
      <c r="BJ227" s="6" t="s">
        <v>20</v>
      </c>
      <c r="BK227" s="80">
        <f>ROUND($L$227*$K$227,2)</f>
        <v>0</v>
      </c>
      <c r="BL227" s="6" t="s">
        <v>142</v>
      </c>
      <c r="BM227" s="6" t="s">
        <v>524</v>
      </c>
    </row>
    <row r="228" spans="2:65" s="6" customFormat="1" ht="27" customHeight="1">
      <c r="B228" s="22"/>
      <c r="C228" s="125" t="s">
        <v>525</v>
      </c>
      <c r="D228" s="125" t="s">
        <v>138</v>
      </c>
      <c r="E228" s="126" t="s">
        <v>526</v>
      </c>
      <c r="F228" s="184" t="s">
        <v>527</v>
      </c>
      <c r="G228" s="185"/>
      <c r="H228" s="185"/>
      <c r="I228" s="185"/>
      <c r="J228" s="127" t="s">
        <v>297</v>
      </c>
      <c r="K228" s="128">
        <v>41</v>
      </c>
      <c r="L228" s="186">
        <v>0</v>
      </c>
      <c r="M228" s="185"/>
      <c r="N228" s="187">
        <f>ROUND($L$228*$K$228,2)</f>
        <v>0</v>
      </c>
      <c r="O228" s="185"/>
      <c r="P228" s="185"/>
      <c r="Q228" s="185"/>
      <c r="R228" s="23"/>
      <c r="T228" s="129"/>
      <c r="U228" s="29" t="s">
        <v>43</v>
      </c>
      <c r="W228" s="130">
        <f>$V$228*$K$228</f>
        <v>0</v>
      </c>
      <c r="X228" s="130">
        <v>0</v>
      </c>
      <c r="Y228" s="130">
        <f>$X$228*$K$228</f>
        <v>0</v>
      </c>
      <c r="Z228" s="130">
        <v>0</v>
      </c>
      <c r="AA228" s="131">
        <f>$Z$228*$K$228</f>
        <v>0</v>
      </c>
      <c r="AR228" s="6" t="s">
        <v>142</v>
      </c>
      <c r="AT228" s="6" t="s">
        <v>138</v>
      </c>
      <c r="AU228" s="6" t="s">
        <v>93</v>
      </c>
      <c r="AY228" s="6" t="s">
        <v>137</v>
      </c>
      <c r="BE228" s="80">
        <f>IF($U$228="základní",$N$228,0)</f>
        <v>0</v>
      </c>
      <c r="BF228" s="80">
        <f>IF($U$228="snížená",$N$228,0)</f>
        <v>0</v>
      </c>
      <c r="BG228" s="80">
        <f>IF($U$228="zákl. přenesená",$N$228,0)</f>
        <v>0</v>
      </c>
      <c r="BH228" s="80">
        <f>IF($U$228="sníž. přenesená",$N$228,0)</f>
        <v>0</v>
      </c>
      <c r="BI228" s="80">
        <f>IF($U$228="nulová",$N$228,0)</f>
        <v>0</v>
      </c>
      <c r="BJ228" s="6" t="s">
        <v>20</v>
      </c>
      <c r="BK228" s="80">
        <f>ROUND($L$228*$K$228,2)</f>
        <v>0</v>
      </c>
      <c r="BL228" s="6" t="s">
        <v>142</v>
      </c>
      <c r="BM228" s="6" t="s">
        <v>528</v>
      </c>
    </row>
    <row r="229" spans="2:65" s="6" customFormat="1" ht="15.75" customHeight="1">
      <c r="B229" s="22"/>
      <c r="C229" s="125" t="s">
        <v>529</v>
      </c>
      <c r="D229" s="125" t="s">
        <v>138</v>
      </c>
      <c r="E229" s="126" t="s">
        <v>530</v>
      </c>
      <c r="F229" s="184" t="s">
        <v>531</v>
      </c>
      <c r="G229" s="185"/>
      <c r="H229" s="185"/>
      <c r="I229" s="185"/>
      <c r="J229" s="127" t="s">
        <v>297</v>
      </c>
      <c r="K229" s="128">
        <v>1</v>
      </c>
      <c r="L229" s="186">
        <v>0</v>
      </c>
      <c r="M229" s="185"/>
      <c r="N229" s="187">
        <f>ROUND($L$229*$K$229,2)</f>
        <v>0</v>
      </c>
      <c r="O229" s="185"/>
      <c r="P229" s="185"/>
      <c r="Q229" s="185"/>
      <c r="R229" s="23"/>
      <c r="T229" s="129"/>
      <c r="U229" s="29" t="s">
        <v>43</v>
      </c>
      <c r="W229" s="130">
        <f>$V$229*$K$229</f>
        <v>0</v>
      </c>
      <c r="X229" s="130">
        <v>0</v>
      </c>
      <c r="Y229" s="130">
        <f>$X$229*$K$229</f>
        <v>0</v>
      </c>
      <c r="Z229" s="130">
        <v>0</v>
      </c>
      <c r="AA229" s="131">
        <f>$Z$229*$K$229</f>
        <v>0</v>
      </c>
      <c r="AR229" s="6" t="s">
        <v>142</v>
      </c>
      <c r="AT229" s="6" t="s">
        <v>138</v>
      </c>
      <c r="AU229" s="6" t="s">
        <v>93</v>
      </c>
      <c r="AY229" s="6" t="s">
        <v>137</v>
      </c>
      <c r="BE229" s="80">
        <f>IF($U$229="základní",$N$229,0)</f>
        <v>0</v>
      </c>
      <c r="BF229" s="80">
        <f>IF($U$229="snížená",$N$229,0)</f>
        <v>0</v>
      </c>
      <c r="BG229" s="80">
        <f>IF($U$229="zákl. přenesená",$N$229,0)</f>
        <v>0</v>
      </c>
      <c r="BH229" s="80">
        <f>IF($U$229="sníž. přenesená",$N$229,0)</f>
        <v>0</v>
      </c>
      <c r="BI229" s="80">
        <f>IF($U$229="nulová",$N$229,0)</f>
        <v>0</v>
      </c>
      <c r="BJ229" s="6" t="s">
        <v>20</v>
      </c>
      <c r="BK229" s="80">
        <f>ROUND($L$229*$K$229,2)</f>
        <v>0</v>
      </c>
      <c r="BL229" s="6" t="s">
        <v>142</v>
      </c>
      <c r="BM229" s="6" t="s">
        <v>532</v>
      </c>
    </row>
    <row r="230" spans="2:65" s="6" customFormat="1" ht="27" customHeight="1">
      <c r="B230" s="22"/>
      <c r="C230" s="125" t="s">
        <v>533</v>
      </c>
      <c r="D230" s="125" t="s">
        <v>138</v>
      </c>
      <c r="E230" s="126" t="s">
        <v>534</v>
      </c>
      <c r="F230" s="184" t="s">
        <v>535</v>
      </c>
      <c r="G230" s="185"/>
      <c r="H230" s="185"/>
      <c r="I230" s="185"/>
      <c r="J230" s="127" t="s">
        <v>297</v>
      </c>
      <c r="K230" s="128">
        <v>9</v>
      </c>
      <c r="L230" s="186">
        <v>0</v>
      </c>
      <c r="M230" s="185"/>
      <c r="N230" s="187">
        <f>ROUND($L$230*$K$230,2)</f>
        <v>0</v>
      </c>
      <c r="O230" s="185"/>
      <c r="P230" s="185"/>
      <c r="Q230" s="185"/>
      <c r="R230" s="23"/>
      <c r="T230" s="129"/>
      <c r="U230" s="29" t="s">
        <v>43</v>
      </c>
      <c r="W230" s="130">
        <f>$V$230*$K$230</f>
        <v>0</v>
      </c>
      <c r="X230" s="130">
        <v>0</v>
      </c>
      <c r="Y230" s="130">
        <f>$X$230*$K$230</f>
        <v>0</v>
      </c>
      <c r="Z230" s="130">
        <v>0</v>
      </c>
      <c r="AA230" s="131">
        <f>$Z$230*$K$230</f>
        <v>0</v>
      </c>
      <c r="AR230" s="6" t="s">
        <v>142</v>
      </c>
      <c r="AT230" s="6" t="s">
        <v>138</v>
      </c>
      <c r="AU230" s="6" t="s">
        <v>93</v>
      </c>
      <c r="AY230" s="6" t="s">
        <v>137</v>
      </c>
      <c r="BE230" s="80">
        <f>IF($U$230="základní",$N$230,0)</f>
        <v>0</v>
      </c>
      <c r="BF230" s="80">
        <f>IF($U$230="snížená",$N$230,0)</f>
        <v>0</v>
      </c>
      <c r="BG230" s="80">
        <f>IF($U$230="zákl. přenesená",$N$230,0)</f>
        <v>0</v>
      </c>
      <c r="BH230" s="80">
        <f>IF($U$230="sníž. přenesená",$N$230,0)</f>
        <v>0</v>
      </c>
      <c r="BI230" s="80">
        <f>IF($U$230="nulová",$N$230,0)</f>
        <v>0</v>
      </c>
      <c r="BJ230" s="6" t="s">
        <v>20</v>
      </c>
      <c r="BK230" s="80">
        <f>ROUND($L$230*$K$230,2)</f>
        <v>0</v>
      </c>
      <c r="BL230" s="6" t="s">
        <v>142</v>
      </c>
      <c r="BM230" s="6" t="s">
        <v>536</v>
      </c>
    </row>
    <row r="231" spans="2:65" s="6" customFormat="1" ht="15.75" customHeight="1">
      <c r="B231" s="22"/>
      <c r="C231" s="132" t="s">
        <v>26</v>
      </c>
      <c r="D231" s="132" t="s">
        <v>229</v>
      </c>
      <c r="E231" s="133" t="s">
        <v>537</v>
      </c>
      <c r="F231" s="189" t="s">
        <v>538</v>
      </c>
      <c r="G231" s="190"/>
      <c r="H231" s="190"/>
      <c r="I231" s="190"/>
      <c r="J231" s="134" t="s">
        <v>297</v>
      </c>
      <c r="K231" s="135">
        <v>9</v>
      </c>
      <c r="L231" s="191">
        <v>0</v>
      </c>
      <c r="M231" s="190"/>
      <c r="N231" s="192">
        <f>ROUND($L$231*$K$231,2)</f>
        <v>0</v>
      </c>
      <c r="O231" s="185"/>
      <c r="P231" s="185"/>
      <c r="Q231" s="185"/>
      <c r="R231" s="23"/>
      <c r="T231" s="129"/>
      <c r="U231" s="29" t="s">
        <v>43</v>
      </c>
      <c r="W231" s="130">
        <f>$V$231*$K$231</f>
        <v>0</v>
      </c>
      <c r="X231" s="130">
        <v>0</v>
      </c>
      <c r="Y231" s="130">
        <f>$X$231*$K$231</f>
        <v>0</v>
      </c>
      <c r="Z231" s="130">
        <v>0</v>
      </c>
      <c r="AA231" s="131">
        <f>$Z$231*$K$231</f>
        <v>0</v>
      </c>
      <c r="AR231" s="6" t="s">
        <v>168</v>
      </c>
      <c r="AT231" s="6" t="s">
        <v>229</v>
      </c>
      <c r="AU231" s="6" t="s">
        <v>93</v>
      </c>
      <c r="AY231" s="6" t="s">
        <v>137</v>
      </c>
      <c r="BE231" s="80">
        <f>IF($U$231="základní",$N$231,0)</f>
        <v>0</v>
      </c>
      <c r="BF231" s="80">
        <f>IF($U$231="snížená",$N$231,0)</f>
        <v>0</v>
      </c>
      <c r="BG231" s="80">
        <f>IF($U$231="zákl. přenesená",$N$231,0)</f>
        <v>0</v>
      </c>
      <c r="BH231" s="80">
        <f>IF($U$231="sníž. přenesená",$N$231,0)</f>
        <v>0</v>
      </c>
      <c r="BI231" s="80">
        <f>IF($U$231="nulová",$N$231,0)</f>
        <v>0</v>
      </c>
      <c r="BJ231" s="6" t="s">
        <v>20</v>
      </c>
      <c r="BK231" s="80">
        <f>ROUND($L$231*$K$231,2)</f>
        <v>0</v>
      </c>
      <c r="BL231" s="6" t="s">
        <v>142</v>
      </c>
      <c r="BM231" s="6" t="s">
        <v>539</v>
      </c>
    </row>
    <row r="232" spans="2:65" s="6" customFormat="1" ht="15.75" customHeight="1">
      <c r="B232" s="22"/>
      <c r="C232" s="132" t="s">
        <v>540</v>
      </c>
      <c r="D232" s="132" t="s">
        <v>229</v>
      </c>
      <c r="E232" s="133" t="s">
        <v>506</v>
      </c>
      <c r="F232" s="189" t="s">
        <v>507</v>
      </c>
      <c r="G232" s="190"/>
      <c r="H232" s="190"/>
      <c r="I232" s="190"/>
      <c r="J232" s="134" t="s">
        <v>297</v>
      </c>
      <c r="K232" s="135">
        <v>9</v>
      </c>
      <c r="L232" s="191">
        <v>0</v>
      </c>
      <c r="M232" s="190"/>
      <c r="N232" s="192">
        <f>ROUND($L$232*$K$232,2)</f>
        <v>0</v>
      </c>
      <c r="O232" s="185"/>
      <c r="P232" s="185"/>
      <c r="Q232" s="185"/>
      <c r="R232" s="23"/>
      <c r="T232" s="129"/>
      <c r="U232" s="29" t="s">
        <v>43</v>
      </c>
      <c r="W232" s="130">
        <f>$V$232*$K$232</f>
        <v>0</v>
      </c>
      <c r="X232" s="130">
        <v>0</v>
      </c>
      <c r="Y232" s="130">
        <f>$X$232*$K$232</f>
        <v>0</v>
      </c>
      <c r="Z232" s="130">
        <v>0</v>
      </c>
      <c r="AA232" s="131">
        <f>$Z$232*$K$232</f>
        <v>0</v>
      </c>
      <c r="AR232" s="6" t="s">
        <v>168</v>
      </c>
      <c r="AT232" s="6" t="s">
        <v>229</v>
      </c>
      <c r="AU232" s="6" t="s">
        <v>93</v>
      </c>
      <c r="AY232" s="6" t="s">
        <v>137</v>
      </c>
      <c r="BE232" s="80">
        <f>IF($U$232="základní",$N$232,0)</f>
        <v>0</v>
      </c>
      <c r="BF232" s="80">
        <f>IF($U$232="snížená",$N$232,0)</f>
        <v>0</v>
      </c>
      <c r="BG232" s="80">
        <f>IF($U$232="zákl. přenesená",$N$232,0)</f>
        <v>0</v>
      </c>
      <c r="BH232" s="80">
        <f>IF($U$232="sníž. přenesená",$N$232,0)</f>
        <v>0</v>
      </c>
      <c r="BI232" s="80">
        <f>IF($U$232="nulová",$N$232,0)</f>
        <v>0</v>
      </c>
      <c r="BJ232" s="6" t="s">
        <v>20</v>
      </c>
      <c r="BK232" s="80">
        <f>ROUND($L$232*$K$232,2)</f>
        <v>0</v>
      </c>
      <c r="BL232" s="6" t="s">
        <v>142</v>
      </c>
      <c r="BM232" s="6" t="s">
        <v>541</v>
      </c>
    </row>
    <row r="233" spans="2:65" s="6" customFormat="1" ht="27" customHeight="1">
      <c r="B233" s="22"/>
      <c r="C233" s="125" t="s">
        <v>542</v>
      </c>
      <c r="D233" s="125" t="s">
        <v>138</v>
      </c>
      <c r="E233" s="126" t="s">
        <v>543</v>
      </c>
      <c r="F233" s="184" t="s">
        <v>544</v>
      </c>
      <c r="G233" s="185"/>
      <c r="H233" s="185"/>
      <c r="I233" s="185"/>
      <c r="J233" s="127" t="s">
        <v>297</v>
      </c>
      <c r="K233" s="128">
        <v>7</v>
      </c>
      <c r="L233" s="186">
        <v>0</v>
      </c>
      <c r="M233" s="185"/>
      <c r="N233" s="187">
        <f>ROUND($L$233*$K$233,2)</f>
        <v>0</v>
      </c>
      <c r="O233" s="185"/>
      <c r="P233" s="185"/>
      <c r="Q233" s="185"/>
      <c r="R233" s="23"/>
      <c r="T233" s="129"/>
      <c r="U233" s="29" t="s">
        <v>43</v>
      </c>
      <c r="W233" s="130">
        <f>$V$233*$K$233</f>
        <v>0</v>
      </c>
      <c r="X233" s="130">
        <v>0</v>
      </c>
      <c r="Y233" s="130">
        <f>$X$233*$K$233</f>
        <v>0</v>
      </c>
      <c r="Z233" s="130">
        <v>0</v>
      </c>
      <c r="AA233" s="131">
        <f>$Z$233*$K$233</f>
        <v>0</v>
      </c>
      <c r="AR233" s="6" t="s">
        <v>142</v>
      </c>
      <c r="AT233" s="6" t="s">
        <v>138</v>
      </c>
      <c r="AU233" s="6" t="s">
        <v>93</v>
      </c>
      <c r="AY233" s="6" t="s">
        <v>137</v>
      </c>
      <c r="BE233" s="80">
        <f>IF($U$233="základní",$N$233,0)</f>
        <v>0</v>
      </c>
      <c r="BF233" s="80">
        <f>IF($U$233="snížená",$N$233,0)</f>
        <v>0</v>
      </c>
      <c r="BG233" s="80">
        <f>IF($U$233="zákl. přenesená",$N$233,0)</f>
        <v>0</v>
      </c>
      <c r="BH233" s="80">
        <f>IF($U$233="sníž. přenesená",$N$233,0)</f>
        <v>0</v>
      </c>
      <c r="BI233" s="80">
        <f>IF($U$233="nulová",$N$233,0)</f>
        <v>0</v>
      </c>
      <c r="BJ233" s="6" t="s">
        <v>20</v>
      </c>
      <c r="BK233" s="80">
        <f>ROUND($L$233*$K$233,2)</f>
        <v>0</v>
      </c>
      <c r="BL233" s="6" t="s">
        <v>142</v>
      </c>
      <c r="BM233" s="6" t="s">
        <v>545</v>
      </c>
    </row>
    <row r="234" spans="2:65" s="6" customFormat="1" ht="15.75" customHeight="1">
      <c r="B234" s="22"/>
      <c r="C234" s="132" t="s">
        <v>546</v>
      </c>
      <c r="D234" s="132" t="s">
        <v>229</v>
      </c>
      <c r="E234" s="133" t="s">
        <v>547</v>
      </c>
      <c r="F234" s="189" t="s">
        <v>548</v>
      </c>
      <c r="G234" s="190"/>
      <c r="H234" s="190"/>
      <c r="I234" s="190"/>
      <c r="J234" s="134" t="s">
        <v>297</v>
      </c>
      <c r="K234" s="135">
        <v>7</v>
      </c>
      <c r="L234" s="191">
        <v>0</v>
      </c>
      <c r="M234" s="190"/>
      <c r="N234" s="192">
        <f>ROUND($L$234*$K$234,2)</f>
        <v>0</v>
      </c>
      <c r="O234" s="185"/>
      <c r="P234" s="185"/>
      <c r="Q234" s="185"/>
      <c r="R234" s="23"/>
      <c r="T234" s="129"/>
      <c r="U234" s="29" t="s">
        <v>43</v>
      </c>
      <c r="W234" s="130">
        <f>$V$234*$K$234</f>
        <v>0</v>
      </c>
      <c r="X234" s="130">
        <v>0</v>
      </c>
      <c r="Y234" s="130">
        <f>$X$234*$K$234</f>
        <v>0</v>
      </c>
      <c r="Z234" s="130">
        <v>0</v>
      </c>
      <c r="AA234" s="131">
        <f>$Z$234*$K$234</f>
        <v>0</v>
      </c>
      <c r="AR234" s="6" t="s">
        <v>168</v>
      </c>
      <c r="AT234" s="6" t="s">
        <v>229</v>
      </c>
      <c r="AU234" s="6" t="s">
        <v>93</v>
      </c>
      <c r="AY234" s="6" t="s">
        <v>137</v>
      </c>
      <c r="BE234" s="80">
        <f>IF($U$234="základní",$N$234,0)</f>
        <v>0</v>
      </c>
      <c r="BF234" s="80">
        <f>IF($U$234="snížená",$N$234,0)</f>
        <v>0</v>
      </c>
      <c r="BG234" s="80">
        <f>IF($U$234="zákl. přenesená",$N$234,0)</f>
        <v>0</v>
      </c>
      <c r="BH234" s="80">
        <f>IF($U$234="sníž. přenesená",$N$234,0)</f>
        <v>0</v>
      </c>
      <c r="BI234" s="80">
        <f>IF($U$234="nulová",$N$234,0)</f>
        <v>0</v>
      </c>
      <c r="BJ234" s="6" t="s">
        <v>20</v>
      </c>
      <c r="BK234" s="80">
        <f>ROUND($L$234*$K$234,2)</f>
        <v>0</v>
      </c>
      <c r="BL234" s="6" t="s">
        <v>142</v>
      </c>
      <c r="BM234" s="6" t="s">
        <v>549</v>
      </c>
    </row>
    <row r="235" spans="2:65" s="6" customFormat="1" ht="15.75" customHeight="1">
      <c r="B235" s="22"/>
      <c r="C235" s="132" t="s">
        <v>550</v>
      </c>
      <c r="D235" s="132" t="s">
        <v>229</v>
      </c>
      <c r="E235" s="133" t="s">
        <v>551</v>
      </c>
      <c r="F235" s="189" t="s">
        <v>507</v>
      </c>
      <c r="G235" s="190"/>
      <c r="H235" s="190"/>
      <c r="I235" s="190"/>
      <c r="J235" s="134" t="s">
        <v>297</v>
      </c>
      <c r="K235" s="135">
        <v>7</v>
      </c>
      <c r="L235" s="191">
        <v>0</v>
      </c>
      <c r="M235" s="190"/>
      <c r="N235" s="192">
        <f>ROUND($L$235*$K$235,2)</f>
        <v>0</v>
      </c>
      <c r="O235" s="185"/>
      <c r="P235" s="185"/>
      <c r="Q235" s="185"/>
      <c r="R235" s="23"/>
      <c r="T235" s="129"/>
      <c r="U235" s="29" t="s">
        <v>43</v>
      </c>
      <c r="W235" s="130">
        <f>$V$235*$K$235</f>
        <v>0</v>
      </c>
      <c r="X235" s="130">
        <v>0</v>
      </c>
      <c r="Y235" s="130">
        <f>$X$235*$K$235</f>
        <v>0</v>
      </c>
      <c r="Z235" s="130">
        <v>0</v>
      </c>
      <c r="AA235" s="131">
        <f>$Z$235*$K$235</f>
        <v>0</v>
      </c>
      <c r="AR235" s="6" t="s">
        <v>168</v>
      </c>
      <c r="AT235" s="6" t="s">
        <v>229</v>
      </c>
      <c r="AU235" s="6" t="s">
        <v>93</v>
      </c>
      <c r="AY235" s="6" t="s">
        <v>137</v>
      </c>
      <c r="BE235" s="80">
        <f>IF($U$235="základní",$N$235,0)</f>
        <v>0</v>
      </c>
      <c r="BF235" s="80">
        <f>IF($U$235="snížená",$N$235,0)</f>
        <v>0</v>
      </c>
      <c r="BG235" s="80">
        <f>IF($U$235="zákl. přenesená",$N$235,0)</f>
        <v>0</v>
      </c>
      <c r="BH235" s="80">
        <f>IF($U$235="sníž. přenesená",$N$235,0)</f>
        <v>0</v>
      </c>
      <c r="BI235" s="80">
        <f>IF($U$235="nulová",$N$235,0)</f>
        <v>0</v>
      </c>
      <c r="BJ235" s="6" t="s">
        <v>20</v>
      </c>
      <c r="BK235" s="80">
        <f>ROUND($L$235*$K$235,2)</f>
        <v>0</v>
      </c>
      <c r="BL235" s="6" t="s">
        <v>142</v>
      </c>
      <c r="BM235" s="6" t="s">
        <v>552</v>
      </c>
    </row>
    <row r="236" spans="2:65" s="6" customFormat="1" ht="27" customHeight="1">
      <c r="B236" s="22"/>
      <c r="C236" s="125" t="s">
        <v>553</v>
      </c>
      <c r="D236" s="125" t="s">
        <v>138</v>
      </c>
      <c r="E236" s="126" t="s">
        <v>554</v>
      </c>
      <c r="F236" s="184" t="s">
        <v>555</v>
      </c>
      <c r="G236" s="185"/>
      <c r="H236" s="185"/>
      <c r="I236" s="185"/>
      <c r="J236" s="127" t="s">
        <v>297</v>
      </c>
      <c r="K236" s="128">
        <v>34</v>
      </c>
      <c r="L236" s="186">
        <v>0</v>
      </c>
      <c r="M236" s="185"/>
      <c r="N236" s="187">
        <f>ROUND($L$236*$K$236,2)</f>
        <v>0</v>
      </c>
      <c r="O236" s="185"/>
      <c r="P236" s="185"/>
      <c r="Q236" s="185"/>
      <c r="R236" s="23"/>
      <c r="T236" s="129"/>
      <c r="U236" s="29" t="s">
        <v>43</v>
      </c>
      <c r="W236" s="130">
        <f>$V$236*$K$236</f>
        <v>0</v>
      </c>
      <c r="X236" s="130">
        <v>0</v>
      </c>
      <c r="Y236" s="130">
        <f>$X$236*$K$236</f>
        <v>0</v>
      </c>
      <c r="Z236" s="130">
        <v>0</v>
      </c>
      <c r="AA236" s="131">
        <f>$Z$236*$K$236</f>
        <v>0</v>
      </c>
      <c r="AR236" s="6" t="s">
        <v>142</v>
      </c>
      <c r="AT236" s="6" t="s">
        <v>138</v>
      </c>
      <c r="AU236" s="6" t="s">
        <v>93</v>
      </c>
      <c r="AY236" s="6" t="s">
        <v>137</v>
      </c>
      <c r="BE236" s="80">
        <f>IF($U$236="základní",$N$236,0)</f>
        <v>0</v>
      </c>
      <c r="BF236" s="80">
        <f>IF($U$236="snížená",$N$236,0)</f>
        <v>0</v>
      </c>
      <c r="BG236" s="80">
        <f>IF($U$236="zákl. přenesená",$N$236,0)</f>
        <v>0</v>
      </c>
      <c r="BH236" s="80">
        <f>IF($U$236="sníž. přenesená",$N$236,0)</f>
        <v>0</v>
      </c>
      <c r="BI236" s="80">
        <f>IF($U$236="nulová",$N$236,0)</f>
        <v>0</v>
      </c>
      <c r="BJ236" s="6" t="s">
        <v>20</v>
      </c>
      <c r="BK236" s="80">
        <f>ROUND($L$236*$K$236,2)</f>
        <v>0</v>
      </c>
      <c r="BL236" s="6" t="s">
        <v>142</v>
      </c>
      <c r="BM236" s="6" t="s">
        <v>556</v>
      </c>
    </row>
    <row r="237" spans="2:65" s="6" customFormat="1" ht="39" customHeight="1">
      <c r="B237" s="22"/>
      <c r="C237" s="132" t="s">
        <v>557</v>
      </c>
      <c r="D237" s="132" t="s">
        <v>229</v>
      </c>
      <c r="E237" s="133" t="s">
        <v>558</v>
      </c>
      <c r="F237" s="189" t="s">
        <v>559</v>
      </c>
      <c r="G237" s="190"/>
      <c r="H237" s="190"/>
      <c r="I237" s="190"/>
      <c r="J237" s="134" t="s">
        <v>297</v>
      </c>
      <c r="K237" s="135">
        <v>29</v>
      </c>
      <c r="L237" s="191">
        <v>0</v>
      </c>
      <c r="M237" s="190"/>
      <c r="N237" s="192">
        <f>ROUND($L$237*$K$237,2)</f>
        <v>0</v>
      </c>
      <c r="O237" s="185"/>
      <c r="P237" s="185"/>
      <c r="Q237" s="185"/>
      <c r="R237" s="23"/>
      <c r="T237" s="129"/>
      <c r="U237" s="29" t="s">
        <v>43</v>
      </c>
      <c r="W237" s="130">
        <f>$V$237*$K$237</f>
        <v>0</v>
      </c>
      <c r="X237" s="130">
        <v>0</v>
      </c>
      <c r="Y237" s="130">
        <f>$X$237*$K$237</f>
        <v>0</v>
      </c>
      <c r="Z237" s="130">
        <v>0</v>
      </c>
      <c r="AA237" s="131">
        <f>$Z$237*$K$237</f>
        <v>0</v>
      </c>
      <c r="AR237" s="6" t="s">
        <v>168</v>
      </c>
      <c r="AT237" s="6" t="s">
        <v>229</v>
      </c>
      <c r="AU237" s="6" t="s">
        <v>93</v>
      </c>
      <c r="AY237" s="6" t="s">
        <v>137</v>
      </c>
      <c r="BE237" s="80">
        <f>IF($U$237="základní",$N$237,0)</f>
        <v>0</v>
      </c>
      <c r="BF237" s="80">
        <f>IF($U$237="snížená",$N$237,0)</f>
        <v>0</v>
      </c>
      <c r="BG237" s="80">
        <f>IF($U$237="zákl. přenesená",$N$237,0)</f>
        <v>0</v>
      </c>
      <c r="BH237" s="80">
        <f>IF($U$237="sníž. přenesená",$N$237,0)</f>
        <v>0</v>
      </c>
      <c r="BI237" s="80">
        <f>IF($U$237="nulová",$N$237,0)</f>
        <v>0</v>
      </c>
      <c r="BJ237" s="6" t="s">
        <v>20</v>
      </c>
      <c r="BK237" s="80">
        <f>ROUND($L$237*$K$237,2)</f>
        <v>0</v>
      </c>
      <c r="BL237" s="6" t="s">
        <v>142</v>
      </c>
      <c r="BM237" s="6" t="s">
        <v>560</v>
      </c>
    </row>
    <row r="238" spans="2:65" s="6" customFormat="1" ht="39" customHeight="1">
      <c r="B238" s="22"/>
      <c r="C238" s="132" t="s">
        <v>561</v>
      </c>
      <c r="D238" s="132" t="s">
        <v>229</v>
      </c>
      <c r="E238" s="133" t="s">
        <v>562</v>
      </c>
      <c r="F238" s="189" t="s">
        <v>563</v>
      </c>
      <c r="G238" s="190"/>
      <c r="H238" s="190"/>
      <c r="I238" s="190"/>
      <c r="J238" s="134" t="s">
        <v>297</v>
      </c>
      <c r="K238" s="135">
        <v>5</v>
      </c>
      <c r="L238" s="191">
        <v>0</v>
      </c>
      <c r="M238" s="190"/>
      <c r="N238" s="192">
        <f>ROUND($L$238*$K$238,2)</f>
        <v>0</v>
      </c>
      <c r="O238" s="185"/>
      <c r="P238" s="185"/>
      <c r="Q238" s="185"/>
      <c r="R238" s="23"/>
      <c r="T238" s="129"/>
      <c r="U238" s="29" t="s">
        <v>43</v>
      </c>
      <c r="W238" s="130">
        <f>$V$238*$K$238</f>
        <v>0</v>
      </c>
      <c r="X238" s="130">
        <v>0</v>
      </c>
      <c r="Y238" s="130">
        <f>$X$238*$K$238</f>
        <v>0</v>
      </c>
      <c r="Z238" s="130">
        <v>0</v>
      </c>
      <c r="AA238" s="131">
        <f>$Z$238*$K$238</f>
        <v>0</v>
      </c>
      <c r="AR238" s="6" t="s">
        <v>168</v>
      </c>
      <c r="AT238" s="6" t="s">
        <v>229</v>
      </c>
      <c r="AU238" s="6" t="s">
        <v>93</v>
      </c>
      <c r="AY238" s="6" t="s">
        <v>137</v>
      </c>
      <c r="BE238" s="80">
        <f>IF($U$238="základní",$N$238,0)</f>
        <v>0</v>
      </c>
      <c r="BF238" s="80">
        <f>IF($U$238="snížená",$N$238,0)</f>
        <v>0</v>
      </c>
      <c r="BG238" s="80">
        <f>IF($U$238="zákl. přenesená",$N$238,0)</f>
        <v>0</v>
      </c>
      <c r="BH238" s="80">
        <f>IF($U$238="sníž. přenesená",$N$238,0)</f>
        <v>0</v>
      </c>
      <c r="BI238" s="80">
        <f>IF($U$238="nulová",$N$238,0)</f>
        <v>0</v>
      </c>
      <c r="BJ238" s="6" t="s">
        <v>20</v>
      </c>
      <c r="BK238" s="80">
        <f>ROUND($L$238*$K$238,2)</f>
        <v>0</v>
      </c>
      <c r="BL238" s="6" t="s">
        <v>142</v>
      </c>
      <c r="BM238" s="6" t="s">
        <v>564</v>
      </c>
    </row>
    <row r="239" spans="2:65" s="6" customFormat="1" ht="27" customHeight="1">
      <c r="B239" s="22"/>
      <c r="C239" s="125" t="s">
        <v>565</v>
      </c>
      <c r="D239" s="125" t="s">
        <v>138</v>
      </c>
      <c r="E239" s="126" t="s">
        <v>566</v>
      </c>
      <c r="F239" s="184" t="s">
        <v>567</v>
      </c>
      <c r="G239" s="185"/>
      <c r="H239" s="185"/>
      <c r="I239" s="185"/>
      <c r="J239" s="127" t="s">
        <v>161</v>
      </c>
      <c r="K239" s="128">
        <v>68</v>
      </c>
      <c r="L239" s="186">
        <v>0</v>
      </c>
      <c r="M239" s="185"/>
      <c r="N239" s="187">
        <f>ROUND($L$239*$K$239,2)</f>
        <v>0</v>
      </c>
      <c r="O239" s="185"/>
      <c r="P239" s="185"/>
      <c r="Q239" s="185"/>
      <c r="R239" s="23"/>
      <c r="T239" s="129"/>
      <c r="U239" s="29" t="s">
        <v>43</v>
      </c>
      <c r="W239" s="130">
        <f>$V$239*$K$239</f>
        <v>0</v>
      </c>
      <c r="X239" s="130">
        <v>0</v>
      </c>
      <c r="Y239" s="130">
        <f>$X$239*$K$239</f>
        <v>0</v>
      </c>
      <c r="Z239" s="130">
        <v>0</v>
      </c>
      <c r="AA239" s="131">
        <f>$Z$239*$K$239</f>
        <v>0</v>
      </c>
      <c r="AR239" s="6" t="s">
        <v>142</v>
      </c>
      <c r="AT239" s="6" t="s">
        <v>138</v>
      </c>
      <c r="AU239" s="6" t="s">
        <v>93</v>
      </c>
      <c r="AY239" s="6" t="s">
        <v>137</v>
      </c>
      <c r="BE239" s="80">
        <f>IF($U$239="základní",$N$239,0)</f>
        <v>0</v>
      </c>
      <c r="BF239" s="80">
        <f>IF($U$239="snížená",$N$239,0)</f>
        <v>0</v>
      </c>
      <c r="BG239" s="80">
        <f>IF($U$239="zákl. přenesená",$N$239,0)</f>
        <v>0</v>
      </c>
      <c r="BH239" s="80">
        <f>IF($U$239="sníž. přenesená",$N$239,0)</f>
        <v>0</v>
      </c>
      <c r="BI239" s="80">
        <f>IF($U$239="nulová",$N$239,0)</f>
        <v>0</v>
      </c>
      <c r="BJ239" s="6" t="s">
        <v>20</v>
      </c>
      <c r="BK239" s="80">
        <f>ROUND($L$239*$K$239,2)</f>
        <v>0</v>
      </c>
      <c r="BL239" s="6" t="s">
        <v>142</v>
      </c>
      <c r="BM239" s="6" t="s">
        <v>568</v>
      </c>
    </row>
    <row r="240" spans="2:65" s="6" customFormat="1" ht="15.75" customHeight="1">
      <c r="B240" s="22"/>
      <c r="C240" s="125" t="s">
        <v>569</v>
      </c>
      <c r="D240" s="125" t="s">
        <v>138</v>
      </c>
      <c r="E240" s="126" t="s">
        <v>570</v>
      </c>
      <c r="F240" s="184" t="s">
        <v>571</v>
      </c>
      <c r="G240" s="185"/>
      <c r="H240" s="185"/>
      <c r="I240" s="185"/>
      <c r="J240" s="127" t="s">
        <v>161</v>
      </c>
      <c r="K240" s="128">
        <v>68</v>
      </c>
      <c r="L240" s="186">
        <v>0</v>
      </c>
      <c r="M240" s="185"/>
      <c r="N240" s="187">
        <f>ROUND($L$240*$K$240,2)</f>
        <v>0</v>
      </c>
      <c r="O240" s="185"/>
      <c r="P240" s="185"/>
      <c r="Q240" s="185"/>
      <c r="R240" s="23"/>
      <c r="T240" s="129"/>
      <c r="U240" s="29" t="s">
        <v>43</v>
      </c>
      <c r="W240" s="130">
        <f>$V$240*$K$240</f>
        <v>0</v>
      </c>
      <c r="X240" s="130">
        <v>0</v>
      </c>
      <c r="Y240" s="130">
        <f>$X$240*$K$240</f>
        <v>0</v>
      </c>
      <c r="Z240" s="130">
        <v>0</v>
      </c>
      <c r="AA240" s="131">
        <f>$Z$240*$K$240</f>
        <v>0</v>
      </c>
      <c r="AR240" s="6" t="s">
        <v>142</v>
      </c>
      <c r="AT240" s="6" t="s">
        <v>138</v>
      </c>
      <c r="AU240" s="6" t="s">
        <v>93</v>
      </c>
      <c r="AY240" s="6" t="s">
        <v>137</v>
      </c>
      <c r="BE240" s="80">
        <f>IF($U$240="základní",$N$240,0)</f>
        <v>0</v>
      </c>
      <c r="BF240" s="80">
        <f>IF($U$240="snížená",$N$240,0)</f>
        <v>0</v>
      </c>
      <c r="BG240" s="80">
        <f>IF($U$240="zákl. přenesená",$N$240,0)</f>
        <v>0</v>
      </c>
      <c r="BH240" s="80">
        <f>IF($U$240="sníž. přenesená",$N$240,0)</f>
        <v>0</v>
      </c>
      <c r="BI240" s="80">
        <f>IF($U$240="nulová",$N$240,0)</f>
        <v>0</v>
      </c>
      <c r="BJ240" s="6" t="s">
        <v>20</v>
      </c>
      <c r="BK240" s="80">
        <f>ROUND($L$240*$K$240,2)</f>
        <v>0</v>
      </c>
      <c r="BL240" s="6" t="s">
        <v>142</v>
      </c>
      <c r="BM240" s="6" t="s">
        <v>572</v>
      </c>
    </row>
    <row r="241" spans="2:65" s="6" customFormat="1" ht="15.75" customHeight="1">
      <c r="B241" s="22"/>
      <c r="C241" s="125" t="s">
        <v>573</v>
      </c>
      <c r="D241" s="125" t="s">
        <v>138</v>
      </c>
      <c r="E241" s="126" t="s">
        <v>574</v>
      </c>
      <c r="F241" s="184" t="s">
        <v>575</v>
      </c>
      <c r="G241" s="185"/>
      <c r="H241" s="185"/>
      <c r="I241" s="185"/>
      <c r="J241" s="127" t="s">
        <v>161</v>
      </c>
      <c r="K241" s="128">
        <v>14</v>
      </c>
      <c r="L241" s="186">
        <v>0</v>
      </c>
      <c r="M241" s="185"/>
      <c r="N241" s="187">
        <f>ROUND($L$241*$K$241,2)</f>
        <v>0</v>
      </c>
      <c r="O241" s="185"/>
      <c r="P241" s="185"/>
      <c r="Q241" s="185"/>
      <c r="R241" s="23"/>
      <c r="T241" s="129"/>
      <c r="U241" s="29" t="s">
        <v>43</v>
      </c>
      <c r="W241" s="130">
        <f>$V$241*$K$241</f>
        <v>0</v>
      </c>
      <c r="X241" s="130">
        <v>0</v>
      </c>
      <c r="Y241" s="130">
        <f>$X$241*$K$241</f>
        <v>0</v>
      </c>
      <c r="Z241" s="130">
        <v>0</v>
      </c>
      <c r="AA241" s="131">
        <f>$Z$241*$K$241</f>
        <v>0</v>
      </c>
      <c r="AR241" s="6" t="s">
        <v>142</v>
      </c>
      <c r="AT241" s="6" t="s">
        <v>138</v>
      </c>
      <c r="AU241" s="6" t="s">
        <v>93</v>
      </c>
      <c r="AY241" s="6" t="s">
        <v>137</v>
      </c>
      <c r="BE241" s="80">
        <f>IF($U$241="základní",$N$241,0)</f>
        <v>0</v>
      </c>
      <c r="BF241" s="80">
        <f>IF($U$241="snížená",$N$241,0)</f>
        <v>0</v>
      </c>
      <c r="BG241" s="80">
        <f>IF($U$241="zákl. přenesená",$N$241,0)</f>
        <v>0</v>
      </c>
      <c r="BH241" s="80">
        <f>IF($U$241="sníž. přenesená",$N$241,0)</f>
        <v>0</v>
      </c>
      <c r="BI241" s="80">
        <f>IF($U$241="nulová",$N$241,0)</f>
        <v>0</v>
      </c>
      <c r="BJ241" s="6" t="s">
        <v>20</v>
      </c>
      <c r="BK241" s="80">
        <f>ROUND($L$241*$K$241,2)</f>
        <v>0</v>
      </c>
      <c r="BL241" s="6" t="s">
        <v>142</v>
      </c>
      <c r="BM241" s="6" t="s">
        <v>576</v>
      </c>
    </row>
    <row r="242" spans="2:65" s="6" customFormat="1" ht="27" customHeight="1">
      <c r="B242" s="22"/>
      <c r="C242" s="125" t="s">
        <v>577</v>
      </c>
      <c r="D242" s="125" t="s">
        <v>138</v>
      </c>
      <c r="E242" s="126" t="s">
        <v>578</v>
      </c>
      <c r="F242" s="184" t="s">
        <v>579</v>
      </c>
      <c r="G242" s="185"/>
      <c r="H242" s="185"/>
      <c r="I242" s="185"/>
      <c r="J242" s="127" t="s">
        <v>161</v>
      </c>
      <c r="K242" s="128">
        <v>14</v>
      </c>
      <c r="L242" s="186">
        <v>0</v>
      </c>
      <c r="M242" s="185"/>
      <c r="N242" s="187">
        <f>ROUND($L$242*$K$242,2)</f>
        <v>0</v>
      </c>
      <c r="O242" s="185"/>
      <c r="P242" s="185"/>
      <c r="Q242" s="185"/>
      <c r="R242" s="23"/>
      <c r="T242" s="129"/>
      <c r="U242" s="29" t="s">
        <v>43</v>
      </c>
      <c r="W242" s="130">
        <f>$V$242*$K$242</f>
        <v>0</v>
      </c>
      <c r="X242" s="130">
        <v>0</v>
      </c>
      <c r="Y242" s="130">
        <f>$X$242*$K$242</f>
        <v>0</v>
      </c>
      <c r="Z242" s="130">
        <v>0</v>
      </c>
      <c r="AA242" s="131">
        <f>$Z$242*$K$242</f>
        <v>0</v>
      </c>
      <c r="AR242" s="6" t="s">
        <v>142</v>
      </c>
      <c r="AT242" s="6" t="s">
        <v>138</v>
      </c>
      <c r="AU242" s="6" t="s">
        <v>93</v>
      </c>
      <c r="AY242" s="6" t="s">
        <v>137</v>
      </c>
      <c r="BE242" s="80">
        <f>IF($U$242="základní",$N$242,0)</f>
        <v>0</v>
      </c>
      <c r="BF242" s="80">
        <f>IF($U$242="snížená",$N$242,0)</f>
        <v>0</v>
      </c>
      <c r="BG242" s="80">
        <f>IF($U$242="zákl. přenesená",$N$242,0)</f>
        <v>0</v>
      </c>
      <c r="BH242" s="80">
        <f>IF($U$242="sníž. přenesená",$N$242,0)</f>
        <v>0</v>
      </c>
      <c r="BI242" s="80">
        <f>IF($U$242="nulová",$N$242,0)</f>
        <v>0</v>
      </c>
      <c r="BJ242" s="6" t="s">
        <v>20</v>
      </c>
      <c r="BK242" s="80">
        <f>ROUND($L$242*$K$242,2)</f>
        <v>0</v>
      </c>
      <c r="BL242" s="6" t="s">
        <v>142</v>
      </c>
      <c r="BM242" s="6" t="s">
        <v>580</v>
      </c>
    </row>
    <row r="243" spans="2:65" s="6" customFormat="1" ht="15.75" customHeight="1">
      <c r="B243" s="22"/>
      <c r="C243" s="125" t="s">
        <v>581</v>
      </c>
      <c r="D243" s="125" t="s">
        <v>138</v>
      </c>
      <c r="E243" s="126" t="s">
        <v>582</v>
      </c>
      <c r="F243" s="184" t="s">
        <v>583</v>
      </c>
      <c r="G243" s="185"/>
      <c r="H243" s="185"/>
      <c r="I243" s="185"/>
      <c r="J243" s="127" t="s">
        <v>161</v>
      </c>
      <c r="K243" s="128">
        <v>1219</v>
      </c>
      <c r="L243" s="186">
        <v>0</v>
      </c>
      <c r="M243" s="185"/>
      <c r="N243" s="187">
        <f>ROUND($L$243*$K$243,2)</f>
        <v>0</v>
      </c>
      <c r="O243" s="185"/>
      <c r="P243" s="185"/>
      <c r="Q243" s="185"/>
      <c r="R243" s="23"/>
      <c r="T243" s="129"/>
      <c r="U243" s="29" t="s">
        <v>43</v>
      </c>
      <c r="W243" s="130">
        <f>$V$243*$K$243</f>
        <v>0</v>
      </c>
      <c r="X243" s="130">
        <v>0</v>
      </c>
      <c r="Y243" s="130">
        <f>$X$243*$K$243</f>
        <v>0</v>
      </c>
      <c r="Z243" s="130">
        <v>0</v>
      </c>
      <c r="AA243" s="131">
        <f>$Z$243*$K$243</f>
        <v>0</v>
      </c>
      <c r="AR243" s="6" t="s">
        <v>142</v>
      </c>
      <c r="AT243" s="6" t="s">
        <v>138</v>
      </c>
      <c r="AU243" s="6" t="s">
        <v>93</v>
      </c>
      <c r="AY243" s="6" t="s">
        <v>137</v>
      </c>
      <c r="BE243" s="80">
        <f>IF($U$243="základní",$N$243,0)</f>
        <v>0</v>
      </c>
      <c r="BF243" s="80">
        <f>IF($U$243="snížená",$N$243,0)</f>
        <v>0</v>
      </c>
      <c r="BG243" s="80">
        <f>IF($U$243="zákl. přenesená",$N$243,0)</f>
        <v>0</v>
      </c>
      <c r="BH243" s="80">
        <f>IF($U$243="sníž. přenesená",$N$243,0)</f>
        <v>0</v>
      </c>
      <c r="BI243" s="80">
        <f>IF($U$243="nulová",$N$243,0)</f>
        <v>0</v>
      </c>
      <c r="BJ243" s="6" t="s">
        <v>20</v>
      </c>
      <c r="BK243" s="80">
        <f>ROUND($L$243*$K$243,2)</f>
        <v>0</v>
      </c>
      <c r="BL243" s="6" t="s">
        <v>142</v>
      </c>
      <c r="BM243" s="6" t="s">
        <v>584</v>
      </c>
    </row>
    <row r="244" spans="2:65" s="6" customFormat="1" ht="27" customHeight="1">
      <c r="B244" s="22"/>
      <c r="C244" s="125" t="s">
        <v>585</v>
      </c>
      <c r="D244" s="125" t="s">
        <v>138</v>
      </c>
      <c r="E244" s="126" t="s">
        <v>586</v>
      </c>
      <c r="F244" s="184" t="s">
        <v>587</v>
      </c>
      <c r="G244" s="185"/>
      <c r="H244" s="185"/>
      <c r="I244" s="185"/>
      <c r="J244" s="127" t="s">
        <v>161</v>
      </c>
      <c r="K244" s="128">
        <v>1219</v>
      </c>
      <c r="L244" s="186">
        <v>0</v>
      </c>
      <c r="M244" s="185"/>
      <c r="N244" s="187">
        <f>ROUND($L$244*$K$244,2)</f>
        <v>0</v>
      </c>
      <c r="O244" s="185"/>
      <c r="P244" s="185"/>
      <c r="Q244" s="185"/>
      <c r="R244" s="23"/>
      <c r="T244" s="129"/>
      <c r="U244" s="29" t="s">
        <v>43</v>
      </c>
      <c r="W244" s="130">
        <f>$V$244*$K$244</f>
        <v>0</v>
      </c>
      <c r="X244" s="130">
        <v>0</v>
      </c>
      <c r="Y244" s="130">
        <f>$X$244*$K$244</f>
        <v>0</v>
      </c>
      <c r="Z244" s="130">
        <v>0</v>
      </c>
      <c r="AA244" s="131">
        <f>$Z$244*$K$244</f>
        <v>0</v>
      </c>
      <c r="AR244" s="6" t="s">
        <v>142</v>
      </c>
      <c r="AT244" s="6" t="s">
        <v>138</v>
      </c>
      <c r="AU244" s="6" t="s">
        <v>93</v>
      </c>
      <c r="AY244" s="6" t="s">
        <v>137</v>
      </c>
      <c r="BE244" s="80">
        <f>IF($U$244="základní",$N$244,0)</f>
        <v>0</v>
      </c>
      <c r="BF244" s="80">
        <f>IF($U$244="snížená",$N$244,0)</f>
        <v>0</v>
      </c>
      <c r="BG244" s="80">
        <f>IF($U$244="zákl. přenesená",$N$244,0)</f>
        <v>0</v>
      </c>
      <c r="BH244" s="80">
        <f>IF($U$244="sníž. přenesená",$N$244,0)</f>
        <v>0</v>
      </c>
      <c r="BI244" s="80">
        <f>IF($U$244="nulová",$N$244,0)</f>
        <v>0</v>
      </c>
      <c r="BJ244" s="6" t="s">
        <v>20</v>
      </c>
      <c r="BK244" s="80">
        <f>ROUND($L$244*$K$244,2)</f>
        <v>0</v>
      </c>
      <c r="BL244" s="6" t="s">
        <v>142</v>
      </c>
      <c r="BM244" s="6" t="s">
        <v>588</v>
      </c>
    </row>
    <row r="245" spans="2:65" s="6" customFormat="1" ht="15.75" customHeight="1">
      <c r="B245" s="22"/>
      <c r="C245" s="125" t="s">
        <v>589</v>
      </c>
      <c r="D245" s="125" t="s">
        <v>138</v>
      </c>
      <c r="E245" s="126" t="s">
        <v>590</v>
      </c>
      <c r="F245" s="184" t="s">
        <v>591</v>
      </c>
      <c r="G245" s="185"/>
      <c r="H245" s="185"/>
      <c r="I245" s="185"/>
      <c r="J245" s="127" t="s">
        <v>297</v>
      </c>
      <c r="K245" s="128">
        <v>26</v>
      </c>
      <c r="L245" s="186">
        <v>0</v>
      </c>
      <c r="M245" s="185"/>
      <c r="N245" s="187">
        <f>ROUND($L$245*$K$245,2)</f>
        <v>0</v>
      </c>
      <c r="O245" s="185"/>
      <c r="P245" s="185"/>
      <c r="Q245" s="185"/>
      <c r="R245" s="23"/>
      <c r="T245" s="129"/>
      <c r="U245" s="29" t="s">
        <v>43</v>
      </c>
      <c r="W245" s="130">
        <f>$V$245*$K$245</f>
        <v>0</v>
      </c>
      <c r="X245" s="130">
        <v>0</v>
      </c>
      <c r="Y245" s="130">
        <f>$X$245*$K$245</f>
        <v>0</v>
      </c>
      <c r="Z245" s="130">
        <v>0</v>
      </c>
      <c r="AA245" s="131">
        <f>$Z$245*$K$245</f>
        <v>0</v>
      </c>
      <c r="AR245" s="6" t="s">
        <v>142</v>
      </c>
      <c r="AT245" s="6" t="s">
        <v>138</v>
      </c>
      <c r="AU245" s="6" t="s">
        <v>93</v>
      </c>
      <c r="AY245" s="6" t="s">
        <v>137</v>
      </c>
      <c r="BE245" s="80">
        <f>IF($U$245="základní",$N$245,0)</f>
        <v>0</v>
      </c>
      <c r="BF245" s="80">
        <f>IF($U$245="snížená",$N$245,0)</f>
        <v>0</v>
      </c>
      <c r="BG245" s="80">
        <f>IF($U$245="zákl. přenesená",$N$245,0)</f>
        <v>0</v>
      </c>
      <c r="BH245" s="80">
        <f>IF($U$245="sníž. přenesená",$N$245,0)</f>
        <v>0</v>
      </c>
      <c r="BI245" s="80">
        <f>IF($U$245="nulová",$N$245,0)</f>
        <v>0</v>
      </c>
      <c r="BJ245" s="6" t="s">
        <v>20</v>
      </c>
      <c r="BK245" s="80">
        <f>ROUND($L$245*$K$245,2)</f>
        <v>0</v>
      </c>
      <c r="BL245" s="6" t="s">
        <v>142</v>
      </c>
      <c r="BM245" s="6" t="s">
        <v>592</v>
      </c>
    </row>
    <row r="246" spans="2:65" s="6" customFormat="1" ht="27" customHeight="1">
      <c r="B246" s="22"/>
      <c r="C246" s="125" t="s">
        <v>593</v>
      </c>
      <c r="D246" s="125" t="s">
        <v>138</v>
      </c>
      <c r="E246" s="126" t="s">
        <v>594</v>
      </c>
      <c r="F246" s="184" t="s">
        <v>595</v>
      </c>
      <c r="G246" s="185"/>
      <c r="H246" s="185"/>
      <c r="I246" s="185"/>
      <c r="J246" s="127" t="s">
        <v>297</v>
      </c>
      <c r="K246" s="128">
        <v>2</v>
      </c>
      <c r="L246" s="186">
        <v>0</v>
      </c>
      <c r="M246" s="185"/>
      <c r="N246" s="187">
        <f>ROUND($L$246*$K$246,2)</f>
        <v>0</v>
      </c>
      <c r="O246" s="185"/>
      <c r="P246" s="185"/>
      <c r="Q246" s="185"/>
      <c r="R246" s="23"/>
      <c r="T246" s="129"/>
      <c r="U246" s="29" t="s">
        <v>43</v>
      </c>
      <c r="W246" s="130">
        <f>$V$246*$K$246</f>
        <v>0</v>
      </c>
      <c r="X246" s="130">
        <v>0</v>
      </c>
      <c r="Y246" s="130">
        <f>$X$246*$K$246</f>
        <v>0</v>
      </c>
      <c r="Z246" s="130">
        <v>0</v>
      </c>
      <c r="AA246" s="131">
        <f>$Z$246*$K$246</f>
        <v>0</v>
      </c>
      <c r="AR246" s="6" t="s">
        <v>142</v>
      </c>
      <c r="AT246" s="6" t="s">
        <v>138</v>
      </c>
      <c r="AU246" s="6" t="s">
        <v>93</v>
      </c>
      <c r="AY246" s="6" t="s">
        <v>137</v>
      </c>
      <c r="BE246" s="80">
        <f>IF($U$246="základní",$N$246,0)</f>
        <v>0</v>
      </c>
      <c r="BF246" s="80">
        <f>IF($U$246="snížená",$N$246,0)</f>
        <v>0</v>
      </c>
      <c r="BG246" s="80">
        <f>IF($U$246="zákl. přenesená",$N$246,0)</f>
        <v>0</v>
      </c>
      <c r="BH246" s="80">
        <f>IF($U$246="sníž. přenesená",$N$246,0)</f>
        <v>0</v>
      </c>
      <c r="BI246" s="80">
        <f>IF($U$246="nulová",$N$246,0)</f>
        <v>0</v>
      </c>
      <c r="BJ246" s="6" t="s">
        <v>20</v>
      </c>
      <c r="BK246" s="80">
        <f>ROUND($L$246*$K$246,2)</f>
        <v>0</v>
      </c>
      <c r="BL246" s="6" t="s">
        <v>142</v>
      </c>
      <c r="BM246" s="6" t="s">
        <v>596</v>
      </c>
    </row>
    <row r="247" spans="2:65" s="6" customFormat="1" ht="15.75" customHeight="1">
      <c r="B247" s="22"/>
      <c r="C247" s="125" t="s">
        <v>597</v>
      </c>
      <c r="D247" s="125" t="s">
        <v>138</v>
      </c>
      <c r="E247" s="126" t="s">
        <v>598</v>
      </c>
      <c r="F247" s="184" t="s">
        <v>599</v>
      </c>
      <c r="G247" s="185"/>
      <c r="H247" s="185"/>
      <c r="I247" s="185"/>
      <c r="J247" s="127" t="s">
        <v>297</v>
      </c>
      <c r="K247" s="128">
        <v>52</v>
      </c>
      <c r="L247" s="186">
        <v>0</v>
      </c>
      <c r="M247" s="185"/>
      <c r="N247" s="187">
        <f>ROUND($L$247*$K$247,2)</f>
        <v>0</v>
      </c>
      <c r="O247" s="185"/>
      <c r="P247" s="185"/>
      <c r="Q247" s="185"/>
      <c r="R247" s="23"/>
      <c r="T247" s="129"/>
      <c r="U247" s="29" t="s">
        <v>43</v>
      </c>
      <c r="W247" s="130">
        <f>$V$247*$K$247</f>
        <v>0</v>
      </c>
      <c r="X247" s="130">
        <v>0</v>
      </c>
      <c r="Y247" s="130">
        <f>$X$247*$K$247</f>
        <v>0</v>
      </c>
      <c r="Z247" s="130">
        <v>0</v>
      </c>
      <c r="AA247" s="131">
        <f>$Z$247*$K$247</f>
        <v>0</v>
      </c>
      <c r="AR247" s="6" t="s">
        <v>142</v>
      </c>
      <c r="AT247" s="6" t="s">
        <v>138</v>
      </c>
      <c r="AU247" s="6" t="s">
        <v>93</v>
      </c>
      <c r="AY247" s="6" t="s">
        <v>137</v>
      </c>
      <c r="BE247" s="80">
        <f>IF($U$247="základní",$N$247,0)</f>
        <v>0</v>
      </c>
      <c r="BF247" s="80">
        <f>IF($U$247="snížená",$N$247,0)</f>
        <v>0</v>
      </c>
      <c r="BG247" s="80">
        <f>IF($U$247="zákl. přenesená",$N$247,0)</f>
        <v>0</v>
      </c>
      <c r="BH247" s="80">
        <f>IF($U$247="sníž. přenesená",$N$247,0)</f>
        <v>0</v>
      </c>
      <c r="BI247" s="80">
        <f>IF($U$247="nulová",$N$247,0)</f>
        <v>0</v>
      </c>
      <c r="BJ247" s="6" t="s">
        <v>20</v>
      </c>
      <c r="BK247" s="80">
        <f>ROUND($L$247*$K$247,2)</f>
        <v>0</v>
      </c>
      <c r="BL247" s="6" t="s">
        <v>142</v>
      </c>
      <c r="BM247" s="6" t="s">
        <v>600</v>
      </c>
    </row>
    <row r="248" spans="2:65" s="6" customFormat="1" ht="15.75" customHeight="1">
      <c r="B248" s="22"/>
      <c r="C248" s="132" t="s">
        <v>601</v>
      </c>
      <c r="D248" s="132" t="s">
        <v>229</v>
      </c>
      <c r="E248" s="133" t="s">
        <v>602</v>
      </c>
      <c r="F248" s="189" t="s">
        <v>603</v>
      </c>
      <c r="G248" s="190"/>
      <c r="H248" s="190"/>
      <c r="I248" s="190"/>
      <c r="J248" s="134" t="s">
        <v>297</v>
      </c>
      <c r="K248" s="135">
        <v>35</v>
      </c>
      <c r="L248" s="191">
        <v>0</v>
      </c>
      <c r="M248" s="190"/>
      <c r="N248" s="192">
        <f>ROUND($L$248*$K$248,2)</f>
        <v>0</v>
      </c>
      <c r="O248" s="185"/>
      <c r="P248" s="185"/>
      <c r="Q248" s="185"/>
      <c r="R248" s="23"/>
      <c r="T248" s="129"/>
      <c r="U248" s="29" t="s">
        <v>43</v>
      </c>
      <c r="W248" s="130">
        <f>$V$248*$K$248</f>
        <v>0</v>
      </c>
      <c r="X248" s="130">
        <v>0</v>
      </c>
      <c r="Y248" s="130">
        <f>$X$248*$K$248</f>
        <v>0</v>
      </c>
      <c r="Z248" s="130">
        <v>0</v>
      </c>
      <c r="AA248" s="131">
        <f>$Z$248*$K$248</f>
        <v>0</v>
      </c>
      <c r="AR248" s="6" t="s">
        <v>168</v>
      </c>
      <c r="AT248" s="6" t="s">
        <v>229</v>
      </c>
      <c r="AU248" s="6" t="s">
        <v>93</v>
      </c>
      <c r="AY248" s="6" t="s">
        <v>137</v>
      </c>
      <c r="BE248" s="80">
        <f>IF($U$248="základní",$N$248,0)</f>
        <v>0</v>
      </c>
      <c r="BF248" s="80">
        <f>IF($U$248="snížená",$N$248,0)</f>
        <v>0</v>
      </c>
      <c r="BG248" s="80">
        <f>IF($U$248="zákl. přenesená",$N$248,0)</f>
        <v>0</v>
      </c>
      <c r="BH248" s="80">
        <f>IF($U$248="sníž. přenesená",$N$248,0)</f>
        <v>0</v>
      </c>
      <c r="BI248" s="80">
        <f>IF($U$248="nulová",$N$248,0)</f>
        <v>0</v>
      </c>
      <c r="BJ248" s="6" t="s">
        <v>20</v>
      </c>
      <c r="BK248" s="80">
        <f>ROUND($L$248*$K$248,2)</f>
        <v>0</v>
      </c>
      <c r="BL248" s="6" t="s">
        <v>142</v>
      </c>
      <c r="BM248" s="6" t="s">
        <v>604</v>
      </c>
    </row>
    <row r="249" spans="2:65" s="6" customFormat="1" ht="15.75" customHeight="1">
      <c r="B249" s="22"/>
      <c r="C249" s="132" t="s">
        <v>605</v>
      </c>
      <c r="D249" s="132" t="s">
        <v>229</v>
      </c>
      <c r="E249" s="133" t="s">
        <v>606</v>
      </c>
      <c r="F249" s="189" t="s">
        <v>607</v>
      </c>
      <c r="G249" s="190"/>
      <c r="H249" s="190"/>
      <c r="I249" s="190"/>
      <c r="J249" s="134" t="s">
        <v>297</v>
      </c>
      <c r="K249" s="135">
        <v>17</v>
      </c>
      <c r="L249" s="191">
        <v>0</v>
      </c>
      <c r="M249" s="190"/>
      <c r="N249" s="192">
        <f>ROUND($L$249*$K$249,2)</f>
        <v>0</v>
      </c>
      <c r="O249" s="185"/>
      <c r="P249" s="185"/>
      <c r="Q249" s="185"/>
      <c r="R249" s="23"/>
      <c r="T249" s="129"/>
      <c r="U249" s="29" t="s">
        <v>43</v>
      </c>
      <c r="W249" s="130">
        <f>$V$249*$K$249</f>
        <v>0</v>
      </c>
      <c r="X249" s="130">
        <v>0</v>
      </c>
      <c r="Y249" s="130">
        <f>$X$249*$K$249</f>
        <v>0</v>
      </c>
      <c r="Z249" s="130">
        <v>0</v>
      </c>
      <c r="AA249" s="131">
        <f>$Z$249*$K$249</f>
        <v>0</v>
      </c>
      <c r="AR249" s="6" t="s">
        <v>168</v>
      </c>
      <c r="AT249" s="6" t="s">
        <v>229</v>
      </c>
      <c r="AU249" s="6" t="s">
        <v>93</v>
      </c>
      <c r="AY249" s="6" t="s">
        <v>137</v>
      </c>
      <c r="BE249" s="80">
        <f>IF($U$249="základní",$N$249,0)</f>
        <v>0</v>
      </c>
      <c r="BF249" s="80">
        <f>IF($U$249="snížená",$N$249,0)</f>
        <v>0</v>
      </c>
      <c r="BG249" s="80">
        <f>IF($U$249="zákl. přenesená",$N$249,0)</f>
        <v>0</v>
      </c>
      <c r="BH249" s="80">
        <f>IF($U$249="sníž. přenesená",$N$249,0)</f>
        <v>0</v>
      </c>
      <c r="BI249" s="80">
        <f>IF($U$249="nulová",$N$249,0)</f>
        <v>0</v>
      </c>
      <c r="BJ249" s="6" t="s">
        <v>20</v>
      </c>
      <c r="BK249" s="80">
        <f>ROUND($L$249*$K$249,2)</f>
        <v>0</v>
      </c>
      <c r="BL249" s="6" t="s">
        <v>142</v>
      </c>
      <c r="BM249" s="6" t="s">
        <v>608</v>
      </c>
    </row>
    <row r="250" spans="2:65" s="6" customFormat="1" ht="15.75" customHeight="1">
      <c r="B250" s="22"/>
      <c r="C250" s="125" t="s">
        <v>609</v>
      </c>
      <c r="D250" s="125" t="s">
        <v>138</v>
      </c>
      <c r="E250" s="126" t="s">
        <v>610</v>
      </c>
      <c r="F250" s="184" t="s">
        <v>611</v>
      </c>
      <c r="G250" s="185"/>
      <c r="H250" s="185"/>
      <c r="I250" s="185"/>
      <c r="J250" s="127" t="s">
        <v>297</v>
      </c>
      <c r="K250" s="128">
        <v>3</v>
      </c>
      <c r="L250" s="186">
        <v>0</v>
      </c>
      <c r="M250" s="185"/>
      <c r="N250" s="187">
        <f>ROUND($L$250*$K$250,2)</f>
        <v>0</v>
      </c>
      <c r="O250" s="185"/>
      <c r="P250" s="185"/>
      <c r="Q250" s="185"/>
      <c r="R250" s="23"/>
      <c r="T250" s="129"/>
      <c r="U250" s="29" t="s">
        <v>43</v>
      </c>
      <c r="W250" s="130">
        <f>$V$250*$K$250</f>
        <v>0</v>
      </c>
      <c r="X250" s="130">
        <v>0</v>
      </c>
      <c r="Y250" s="130">
        <f>$X$250*$K$250</f>
        <v>0</v>
      </c>
      <c r="Z250" s="130">
        <v>0</v>
      </c>
      <c r="AA250" s="131">
        <f>$Z$250*$K$250</f>
        <v>0</v>
      </c>
      <c r="AR250" s="6" t="s">
        <v>142</v>
      </c>
      <c r="AT250" s="6" t="s">
        <v>138</v>
      </c>
      <c r="AU250" s="6" t="s">
        <v>93</v>
      </c>
      <c r="AY250" s="6" t="s">
        <v>137</v>
      </c>
      <c r="BE250" s="80">
        <f>IF($U$250="základní",$N$250,0)</f>
        <v>0</v>
      </c>
      <c r="BF250" s="80">
        <f>IF($U$250="snížená",$N$250,0)</f>
        <v>0</v>
      </c>
      <c r="BG250" s="80">
        <f>IF($U$250="zákl. přenesená",$N$250,0)</f>
        <v>0</v>
      </c>
      <c r="BH250" s="80">
        <f>IF($U$250="sníž. přenesená",$N$250,0)</f>
        <v>0</v>
      </c>
      <c r="BI250" s="80">
        <f>IF($U$250="nulová",$N$250,0)</f>
        <v>0</v>
      </c>
      <c r="BJ250" s="6" t="s">
        <v>20</v>
      </c>
      <c r="BK250" s="80">
        <f>ROUND($L$250*$K$250,2)</f>
        <v>0</v>
      </c>
      <c r="BL250" s="6" t="s">
        <v>142</v>
      </c>
      <c r="BM250" s="6" t="s">
        <v>612</v>
      </c>
    </row>
    <row r="251" spans="2:65" s="6" customFormat="1" ht="27" customHeight="1">
      <c r="B251" s="22"/>
      <c r="C251" s="132" t="s">
        <v>613</v>
      </c>
      <c r="D251" s="132" t="s">
        <v>229</v>
      </c>
      <c r="E251" s="133" t="s">
        <v>614</v>
      </c>
      <c r="F251" s="189" t="s">
        <v>615</v>
      </c>
      <c r="G251" s="190"/>
      <c r="H251" s="190"/>
      <c r="I251" s="190"/>
      <c r="J251" s="134" t="s">
        <v>297</v>
      </c>
      <c r="K251" s="135">
        <v>3</v>
      </c>
      <c r="L251" s="191">
        <v>0</v>
      </c>
      <c r="M251" s="190"/>
      <c r="N251" s="192">
        <f>ROUND($L$251*$K$251,2)</f>
        <v>0</v>
      </c>
      <c r="O251" s="185"/>
      <c r="P251" s="185"/>
      <c r="Q251" s="185"/>
      <c r="R251" s="23"/>
      <c r="T251" s="129"/>
      <c r="U251" s="29" t="s">
        <v>43</v>
      </c>
      <c r="W251" s="130">
        <f>$V$251*$K$251</f>
        <v>0</v>
      </c>
      <c r="X251" s="130">
        <v>0</v>
      </c>
      <c r="Y251" s="130">
        <f>$X$251*$K$251</f>
        <v>0</v>
      </c>
      <c r="Z251" s="130">
        <v>0</v>
      </c>
      <c r="AA251" s="131">
        <f>$Z$251*$K$251</f>
        <v>0</v>
      </c>
      <c r="AR251" s="6" t="s">
        <v>168</v>
      </c>
      <c r="AT251" s="6" t="s">
        <v>229</v>
      </c>
      <c r="AU251" s="6" t="s">
        <v>93</v>
      </c>
      <c r="AY251" s="6" t="s">
        <v>137</v>
      </c>
      <c r="BE251" s="80">
        <f>IF($U$251="základní",$N$251,0)</f>
        <v>0</v>
      </c>
      <c r="BF251" s="80">
        <f>IF($U$251="snížená",$N$251,0)</f>
        <v>0</v>
      </c>
      <c r="BG251" s="80">
        <f>IF($U$251="zákl. přenesená",$N$251,0)</f>
        <v>0</v>
      </c>
      <c r="BH251" s="80">
        <f>IF($U$251="sníž. přenesená",$N$251,0)</f>
        <v>0</v>
      </c>
      <c r="BI251" s="80">
        <f>IF($U$251="nulová",$N$251,0)</f>
        <v>0</v>
      </c>
      <c r="BJ251" s="6" t="s">
        <v>20</v>
      </c>
      <c r="BK251" s="80">
        <f>ROUND($L$251*$K$251,2)</f>
        <v>0</v>
      </c>
      <c r="BL251" s="6" t="s">
        <v>142</v>
      </c>
      <c r="BM251" s="6" t="s">
        <v>616</v>
      </c>
    </row>
    <row r="252" spans="2:65" s="6" customFormat="1" ht="27" customHeight="1">
      <c r="B252" s="22"/>
      <c r="C252" s="125" t="s">
        <v>617</v>
      </c>
      <c r="D252" s="125" t="s">
        <v>138</v>
      </c>
      <c r="E252" s="126" t="s">
        <v>618</v>
      </c>
      <c r="F252" s="184" t="s">
        <v>619</v>
      </c>
      <c r="G252" s="185"/>
      <c r="H252" s="185"/>
      <c r="I252" s="185"/>
      <c r="J252" s="127" t="s">
        <v>161</v>
      </c>
      <c r="K252" s="128">
        <v>1219</v>
      </c>
      <c r="L252" s="186">
        <v>0</v>
      </c>
      <c r="M252" s="185"/>
      <c r="N252" s="187">
        <f>ROUND($L$252*$K$252,2)</f>
        <v>0</v>
      </c>
      <c r="O252" s="185"/>
      <c r="P252" s="185"/>
      <c r="Q252" s="185"/>
      <c r="R252" s="23"/>
      <c r="T252" s="129"/>
      <c r="U252" s="29" t="s">
        <v>43</v>
      </c>
      <c r="W252" s="130">
        <f>$V$252*$K$252</f>
        <v>0</v>
      </c>
      <c r="X252" s="130">
        <v>0</v>
      </c>
      <c r="Y252" s="130">
        <f>$X$252*$K$252</f>
        <v>0</v>
      </c>
      <c r="Z252" s="130">
        <v>0</v>
      </c>
      <c r="AA252" s="131">
        <f>$Z$252*$K$252</f>
        <v>0</v>
      </c>
      <c r="AR252" s="6" t="s">
        <v>142</v>
      </c>
      <c r="AT252" s="6" t="s">
        <v>138</v>
      </c>
      <c r="AU252" s="6" t="s">
        <v>93</v>
      </c>
      <c r="AY252" s="6" t="s">
        <v>137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20</v>
      </c>
      <c r="BK252" s="80">
        <f>ROUND($L$252*$K$252,2)</f>
        <v>0</v>
      </c>
      <c r="BL252" s="6" t="s">
        <v>142</v>
      </c>
      <c r="BM252" s="6" t="s">
        <v>620</v>
      </c>
    </row>
    <row r="253" spans="2:65" s="6" customFormat="1" ht="27" customHeight="1">
      <c r="B253" s="22"/>
      <c r="C253" s="125" t="s">
        <v>621</v>
      </c>
      <c r="D253" s="125" t="s">
        <v>138</v>
      </c>
      <c r="E253" s="126" t="s">
        <v>622</v>
      </c>
      <c r="F253" s="184" t="s">
        <v>623</v>
      </c>
      <c r="G253" s="185"/>
      <c r="H253" s="185"/>
      <c r="I253" s="185"/>
      <c r="J253" s="127" t="s">
        <v>297</v>
      </c>
      <c r="K253" s="128">
        <v>15</v>
      </c>
      <c r="L253" s="186">
        <v>0</v>
      </c>
      <c r="M253" s="185"/>
      <c r="N253" s="187">
        <f>ROUND($L$253*$K$253,2)</f>
        <v>0</v>
      </c>
      <c r="O253" s="185"/>
      <c r="P253" s="185"/>
      <c r="Q253" s="185"/>
      <c r="R253" s="23"/>
      <c r="T253" s="129"/>
      <c r="U253" s="29" t="s">
        <v>43</v>
      </c>
      <c r="W253" s="130">
        <f>$V$253*$K$253</f>
        <v>0</v>
      </c>
      <c r="X253" s="130">
        <v>0</v>
      </c>
      <c r="Y253" s="130">
        <f>$X$253*$K$253</f>
        <v>0</v>
      </c>
      <c r="Z253" s="130">
        <v>0</v>
      </c>
      <c r="AA253" s="131">
        <f>$Z$253*$K$253</f>
        <v>0</v>
      </c>
      <c r="AR253" s="6" t="s">
        <v>142</v>
      </c>
      <c r="AT253" s="6" t="s">
        <v>138</v>
      </c>
      <c r="AU253" s="6" t="s">
        <v>93</v>
      </c>
      <c r="AY253" s="6" t="s">
        <v>137</v>
      </c>
      <c r="BE253" s="80">
        <f>IF($U$253="základní",$N$253,0)</f>
        <v>0</v>
      </c>
      <c r="BF253" s="80">
        <f>IF($U$253="snížená",$N$253,0)</f>
        <v>0</v>
      </c>
      <c r="BG253" s="80">
        <f>IF($U$253="zákl. přenesená",$N$253,0)</f>
        <v>0</v>
      </c>
      <c r="BH253" s="80">
        <f>IF($U$253="sníž. přenesená",$N$253,0)</f>
        <v>0</v>
      </c>
      <c r="BI253" s="80">
        <f>IF($U$253="nulová",$N$253,0)</f>
        <v>0</v>
      </c>
      <c r="BJ253" s="6" t="s">
        <v>20</v>
      </c>
      <c r="BK253" s="80">
        <f>ROUND($L$253*$K$253,2)</f>
        <v>0</v>
      </c>
      <c r="BL253" s="6" t="s">
        <v>142</v>
      </c>
      <c r="BM253" s="6" t="s">
        <v>624</v>
      </c>
    </row>
    <row r="254" spans="2:65" s="6" customFormat="1" ht="27" customHeight="1">
      <c r="B254" s="22"/>
      <c r="C254" s="125" t="s">
        <v>625</v>
      </c>
      <c r="D254" s="125" t="s">
        <v>138</v>
      </c>
      <c r="E254" s="126" t="s">
        <v>626</v>
      </c>
      <c r="F254" s="184" t="s">
        <v>627</v>
      </c>
      <c r="G254" s="185"/>
      <c r="H254" s="185"/>
      <c r="I254" s="185"/>
      <c r="J254" s="127" t="s">
        <v>297</v>
      </c>
      <c r="K254" s="128">
        <v>4</v>
      </c>
      <c r="L254" s="186">
        <v>0</v>
      </c>
      <c r="M254" s="185"/>
      <c r="N254" s="187">
        <f>ROUND($L$254*$K$254,2)</f>
        <v>0</v>
      </c>
      <c r="O254" s="185"/>
      <c r="P254" s="185"/>
      <c r="Q254" s="185"/>
      <c r="R254" s="23"/>
      <c r="T254" s="129"/>
      <c r="U254" s="29" t="s">
        <v>43</v>
      </c>
      <c r="W254" s="130">
        <f>$V$254*$K$254</f>
        <v>0</v>
      </c>
      <c r="X254" s="130">
        <v>0</v>
      </c>
      <c r="Y254" s="130">
        <f>$X$254*$K$254</f>
        <v>0</v>
      </c>
      <c r="Z254" s="130">
        <v>0</v>
      </c>
      <c r="AA254" s="131">
        <f>$Z$254*$K$254</f>
        <v>0</v>
      </c>
      <c r="AR254" s="6" t="s">
        <v>142</v>
      </c>
      <c r="AT254" s="6" t="s">
        <v>138</v>
      </c>
      <c r="AU254" s="6" t="s">
        <v>93</v>
      </c>
      <c r="AY254" s="6" t="s">
        <v>137</v>
      </c>
      <c r="BE254" s="80">
        <f>IF($U$254="základní",$N$254,0)</f>
        <v>0</v>
      </c>
      <c r="BF254" s="80">
        <f>IF($U$254="snížená",$N$254,0)</f>
        <v>0</v>
      </c>
      <c r="BG254" s="80">
        <f>IF($U$254="zákl. přenesená",$N$254,0)</f>
        <v>0</v>
      </c>
      <c r="BH254" s="80">
        <f>IF($U$254="sníž. přenesená",$N$254,0)</f>
        <v>0</v>
      </c>
      <c r="BI254" s="80">
        <f>IF($U$254="nulová",$N$254,0)</f>
        <v>0</v>
      </c>
      <c r="BJ254" s="6" t="s">
        <v>20</v>
      </c>
      <c r="BK254" s="80">
        <f>ROUND($L$254*$K$254,2)</f>
        <v>0</v>
      </c>
      <c r="BL254" s="6" t="s">
        <v>142</v>
      </c>
      <c r="BM254" s="6" t="s">
        <v>628</v>
      </c>
    </row>
    <row r="255" spans="2:65" s="6" customFormat="1" ht="15.75" customHeight="1">
      <c r="B255" s="22"/>
      <c r="C255" s="125" t="s">
        <v>629</v>
      </c>
      <c r="D255" s="125" t="s">
        <v>138</v>
      </c>
      <c r="E255" s="126" t="s">
        <v>630</v>
      </c>
      <c r="F255" s="184" t="s">
        <v>631</v>
      </c>
      <c r="G255" s="185"/>
      <c r="H255" s="185"/>
      <c r="I255" s="185"/>
      <c r="J255" s="127" t="s">
        <v>161</v>
      </c>
      <c r="K255" s="128">
        <v>9</v>
      </c>
      <c r="L255" s="186">
        <v>0</v>
      </c>
      <c r="M255" s="185"/>
      <c r="N255" s="187">
        <f>ROUND($L$255*$K$255,2)</f>
        <v>0</v>
      </c>
      <c r="O255" s="185"/>
      <c r="P255" s="185"/>
      <c r="Q255" s="185"/>
      <c r="R255" s="23"/>
      <c r="T255" s="129"/>
      <c r="U255" s="29" t="s">
        <v>43</v>
      </c>
      <c r="W255" s="130">
        <f>$V$255*$K$255</f>
        <v>0</v>
      </c>
      <c r="X255" s="130">
        <v>0</v>
      </c>
      <c r="Y255" s="130">
        <f>$X$255*$K$255</f>
        <v>0</v>
      </c>
      <c r="Z255" s="130">
        <v>0</v>
      </c>
      <c r="AA255" s="131">
        <f>$Z$255*$K$255</f>
        <v>0</v>
      </c>
      <c r="AR255" s="6" t="s">
        <v>142</v>
      </c>
      <c r="AT255" s="6" t="s">
        <v>138</v>
      </c>
      <c r="AU255" s="6" t="s">
        <v>93</v>
      </c>
      <c r="AY255" s="6" t="s">
        <v>137</v>
      </c>
      <c r="BE255" s="80">
        <f>IF($U$255="základní",$N$255,0)</f>
        <v>0</v>
      </c>
      <c r="BF255" s="80">
        <f>IF($U$255="snížená",$N$255,0)</f>
        <v>0</v>
      </c>
      <c r="BG255" s="80">
        <f>IF($U$255="zákl. přenesená",$N$255,0)</f>
        <v>0</v>
      </c>
      <c r="BH255" s="80">
        <f>IF($U$255="sníž. přenesená",$N$255,0)</f>
        <v>0</v>
      </c>
      <c r="BI255" s="80">
        <f>IF($U$255="nulová",$N$255,0)</f>
        <v>0</v>
      </c>
      <c r="BJ255" s="6" t="s">
        <v>20</v>
      </c>
      <c r="BK255" s="80">
        <f>ROUND($L$255*$K$255,2)</f>
        <v>0</v>
      </c>
      <c r="BL255" s="6" t="s">
        <v>142</v>
      </c>
      <c r="BM255" s="6" t="s">
        <v>632</v>
      </c>
    </row>
    <row r="256" spans="2:65" s="6" customFormat="1" ht="27" customHeight="1">
      <c r="B256" s="22"/>
      <c r="C256" s="132" t="s">
        <v>633</v>
      </c>
      <c r="D256" s="132" t="s">
        <v>229</v>
      </c>
      <c r="E256" s="133" t="s">
        <v>634</v>
      </c>
      <c r="F256" s="189" t="s">
        <v>635</v>
      </c>
      <c r="G256" s="190"/>
      <c r="H256" s="190"/>
      <c r="I256" s="190"/>
      <c r="J256" s="134" t="s">
        <v>161</v>
      </c>
      <c r="K256" s="135">
        <v>9</v>
      </c>
      <c r="L256" s="191">
        <v>0</v>
      </c>
      <c r="M256" s="190"/>
      <c r="N256" s="192">
        <f>ROUND($L$256*$K$256,2)</f>
        <v>0</v>
      </c>
      <c r="O256" s="185"/>
      <c r="P256" s="185"/>
      <c r="Q256" s="185"/>
      <c r="R256" s="23"/>
      <c r="T256" s="129"/>
      <c r="U256" s="29" t="s">
        <v>43</v>
      </c>
      <c r="W256" s="130">
        <f>$V$256*$K$256</f>
        <v>0</v>
      </c>
      <c r="X256" s="130">
        <v>0</v>
      </c>
      <c r="Y256" s="130">
        <f>$X$256*$K$256</f>
        <v>0</v>
      </c>
      <c r="Z256" s="130">
        <v>0</v>
      </c>
      <c r="AA256" s="131">
        <f>$Z$256*$K$256</f>
        <v>0</v>
      </c>
      <c r="AR256" s="6" t="s">
        <v>168</v>
      </c>
      <c r="AT256" s="6" t="s">
        <v>229</v>
      </c>
      <c r="AU256" s="6" t="s">
        <v>93</v>
      </c>
      <c r="AY256" s="6" t="s">
        <v>137</v>
      </c>
      <c r="BE256" s="80">
        <f>IF($U$256="základní",$N$256,0)</f>
        <v>0</v>
      </c>
      <c r="BF256" s="80">
        <f>IF($U$256="snížená",$N$256,0)</f>
        <v>0</v>
      </c>
      <c r="BG256" s="80">
        <f>IF($U$256="zákl. přenesená",$N$256,0)</f>
        <v>0</v>
      </c>
      <c r="BH256" s="80">
        <f>IF($U$256="sníž. přenesená",$N$256,0)</f>
        <v>0</v>
      </c>
      <c r="BI256" s="80">
        <f>IF($U$256="nulová",$N$256,0)</f>
        <v>0</v>
      </c>
      <c r="BJ256" s="6" t="s">
        <v>20</v>
      </c>
      <c r="BK256" s="80">
        <f>ROUND($L$256*$K$256,2)</f>
        <v>0</v>
      </c>
      <c r="BL256" s="6" t="s">
        <v>142</v>
      </c>
      <c r="BM256" s="6" t="s">
        <v>636</v>
      </c>
    </row>
    <row r="257" spans="2:65" s="6" customFormat="1" ht="39" customHeight="1">
      <c r="B257" s="22"/>
      <c r="C257" s="125" t="s">
        <v>637</v>
      </c>
      <c r="D257" s="125" t="s">
        <v>138</v>
      </c>
      <c r="E257" s="126" t="s">
        <v>638</v>
      </c>
      <c r="F257" s="184" t="s">
        <v>639</v>
      </c>
      <c r="G257" s="185"/>
      <c r="H257" s="185"/>
      <c r="I257" s="185"/>
      <c r="J257" s="127" t="s">
        <v>640</v>
      </c>
      <c r="K257" s="128">
        <v>1</v>
      </c>
      <c r="L257" s="186">
        <v>0</v>
      </c>
      <c r="M257" s="185"/>
      <c r="N257" s="187">
        <f>ROUND($L$257*$K$257,2)</f>
        <v>0</v>
      </c>
      <c r="O257" s="185"/>
      <c r="P257" s="185"/>
      <c r="Q257" s="185"/>
      <c r="R257" s="23"/>
      <c r="T257" s="129"/>
      <c r="U257" s="29" t="s">
        <v>43</v>
      </c>
      <c r="W257" s="130">
        <f>$V$257*$K$257</f>
        <v>0</v>
      </c>
      <c r="X257" s="130">
        <v>0</v>
      </c>
      <c r="Y257" s="130">
        <f>$X$257*$K$257</f>
        <v>0</v>
      </c>
      <c r="Z257" s="130">
        <v>0</v>
      </c>
      <c r="AA257" s="131">
        <f>$Z$257*$K$257</f>
        <v>0</v>
      </c>
      <c r="AR257" s="6" t="s">
        <v>142</v>
      </c>
      <c r="AT257" s="6" t="s">
        <v>138</v>
      </c>
      <c r="AU257" s="6" t="s">
        <v>93</v>
      </c>
      <c r="AY257" s="6" t="s">
        <v>137</v>
      </c>
      <c r="BE257" s="80">
        <f>IF($U$257="základní",$N$257,0)</f>
        <v>0</v>
      </c>
      <c r="BF257" s="80">
        <f>IF($U$257="snížená",$N$257,0)</f>
        <v>0</v>
      </c>
      <c r="BG257" s="80">
        <f>IF($U$257="zákl. přenesená",$N$257,0)</f>
        <v>0</v>
      </c>
      <c r="BH257" s="80">
        <f>IF($U$257="sníž. přenesená",$N$257,0)</f>
        <v>0</v>
      </c>
      <c r="BI257" s="80">
        <f>IF($U$257="nulová",$N$257,0)</f>
        <v>0</v>
      </c>
      <c r="BJ257" s="6" t="s">
        <v>20</v>
      </c>
      <c r="BK257" s="80">
        <f>ROUND($L$257*$K$257,2)</f>
        <v>0</v>
      </c>
      <c r="BL257" s="6" t="s">
        <v>142</v>
      </c>
      <c r="BM257" s="6" t="s">
        <v>641</v>
      </c>
    </row>
    <row r="258" spans="2:65" s="6" customFormat="1" ht="15.75" customHeight="1">
      <c r="B258" s="22"/>
      <c r="C258" s="125" t="s">
        <v>642</v>
      </c>
      <c r="D258" s="125" t="s">
        <v>138</v>
      </c>
      <c r="E258" s="126" t="s">
        <v>643</v>
      </c>
      <c r="F258" s="184" t="s">
        <v>644</v>
      </c>
      <c r="G258" s="185"/>
      <c r="H258" s="185"/>
      <c r="I258" s="185"/>
      <c r="J258" s="127" t="s">
        <v>640</v>
      </c>
      <c r="K258" s="128">
        <v>35</v>
      </c>
      <c r="L258" s="186">
        <v>0</v>
      </c>
      <c r="M258" s="185"/>
      <c r="N258" s="187">
        <f>ROUND($L$258*$K$258,2)</f>
        <v>0</v>
      </c>
      <c r="O258" s="185"/>
      <c r="P258" s="185"/>
      <c r="Q258" s="185"/>
      <c r="R258" s="23"/>
      <c r="T258" s="129"/>
      <c r="U258" s="29" t="s">
        <v>43</v>
      </c>
      <c r="W258" s="130">
        <f>$V$258*$K$258</f>
        <v>0</v>
      </c>
      <c r="X258" s="130">
        <v>0</v>
      </c>
      <c r="Y258" s="130">
        <f>$X$258*$K$258</f>
        <v>0</v>
      </c>
      <c r="Z258" s="130">
        <v>0</v>
      </c>
      <c r="AA258" s="131">
        <f>$Z$258*$K$258</f>
        <v>0</v>
      </c>
      <c r="AR258" s="6" t="s">
        <v>142</v>
      </c>
      <c r="AT258" s="6" t="s">
        <v>138</v>
      </c>
      <c r="AU258" s="6" t="s">
        <v>93</v>
      </c>
      <c r="AY258" s="6" t="s">
        <v>137</v>
      </c>
      <c r="BE258" s="80">
        <f>IF($U$258="základní",$N$258,0)</f>
        <v>0</v>
      </c>
      <c r="BF258" s="80">
        <f>IF($U$258="snížená",$N$258,0)</f>
        <v>0</v>
      </c>
      <c r="BG258" s="80">
        <f>IF($U$258="zákl. přenesená",$N$258,0)</f>
        <v>0</v>
      </c>
      <c r="BH258" s="80">
        <f>IF($U$258="sníž. přenesená",$N$258,0)</f>
        <v>0</v>
      </c>
      <c r="BI258" s="80">
        <f>IF($U$258="nulová",$N$258,0)</f>
        <v>0</v>
      </c>
      <c r="BJ258" s="6" t="s">
        <v>20</v>
      </c>
      <c r="BK258" s="80">
        <f>ROUND($L$258*$K$258,2)</f>
        <v>0</v>
      </c>
      <c r="BL258" s="6" t="s">
        <v>142</v>
      </c>
      <c r="BM258" s="6" t="s">
        <v>645</v>
      </c>
    </row>
    <row r="259" spans="2:65" s="6" customFormat="1" ht="15.75" customHeight="1">
      <c r="B259" s="22"/>
      <c r="C259" s="125" t="s">
        <v>646</v>
      </c>
      <c r="D259" s="125" t="s">
        <v>138</v>
      </c>
      <c r="E259" s="126" t="s">
        <v>647</v>
      </c>
      <c r="F259" s="184" t="s">
        <v>648</v>
      </c>
      <c r="G259" s="185"/>
      <c r="H259" s="185"/>
      <c r="I259" s="185"/>
      <c r="J259" s="127" t="s">
        <v>640</v>
      </c>
      <c r="K259" s="128">
        <v>26</v>
      </c>
      <c r="L259" s="186">
        <v>0</v>
      </c>
      <c r="M259" s="185"/>
      <c r="N259" s="187">
        <f>ROUND($L$259*$K$259,2)</f>
        <v>0</v>
      </c>
      <c r="O259" s="185"/>
      <c r="P259" s="185"/>
      <c r="Q259" s="185"/>
      <c r="R259" s="23"/>
      <c r="T259" s="129"/>
      <c r="U259" s="29" t="s">
        <v>43</v>
      </c>
      <c r="W259" s="130">
        <f>$V$259*$K$259</f>
        <v>0</v>
      </c>
      <c r="X259" s="130">
        <v>0</v>
      </c>
      <c r="Y259" s="130">
        <f>$X$259*$K$259</f>
        <v>0</v>
      </c>
      <c r="Z259" s="130">
        <v>0</v>
      </c>
      <c r="AA259" s="131">
        <f>$Z$259*$K$259</f>
        <v>0</v>
      </c>
      <c r="AR259" s="6" t="s">
        <v>142</v>
      </c>
      <c r="AT259" s="6" t="s">
        <v>138</v>
      </c>
      <c r="AU259" s="6" t="s">
        <v>93</v>
      </c>
      <c r="AY259" s="6" t="s">
        <v>137</v>
      </c>
      <c r="BE259" s="80">
        <f>IF($U$259="základní",$N$259,0)</f>
        <v>0</v>
      </c>
      <c r="BF259" s="80">
        <f>IF($U$259="snížená",$N$259,0)</f>
        <v>0</v>
      </c>
      <c r="BG259" s="80">
        <f>IF($U$259="zákl. přenesená",$N$259,0)</f>
        <v>0</v>
      </c>
      <c r="BH259" s="80">
        <f>IF($U$259="sníž. přenesená",$N$259,0)</f>
        <v>0</v>
      </c>
      <c r="BI259" s="80">
        <f>IF($U$259="nulová",$N$259,0)</f>
        <v>0</v>
      </c>
      <c r="BJ259" s="6" t="s">
        <v>20</v>
      </c>
      <c r="BK259" s="80">
        <f>ROUND($L$259*$K$259,2)</f>
        <v>0</v>
      </c>
      <c r="BL259" s="6" t="s">
        <v>142</v>
      </c>
      <c r="BM259" s="6" t="s">
        <v>649</v>
      </c>
    </row>
    <row r="260" spans="2:63" s="115" customFormat="1" ht="30.75" customHeight="1">
      <c r="B260" s="116"/>
      <c r="D260" s="124" t="s">
        <v>107</v>
      </c>
      <c r="E260" s="124"/>
      <c r="F260" s="124"/>
      <c r="G260" s="124"/>
      <c r="H260" s="124"/>
      <c r="I260" s="124"/>
      <c r="J260" s="124"/>
      <c r="K260" s="124"/>
      <c r="L260" s="124"/>
      <c r="M260" s="124"/>
      <c r="N260" s="182">
        <f>$BK$260</f>
        <v>0</v>
      </c>
      <c r="O260" s="183"/>
      <c r="P260" s="183"/>
      <c r="Q260" s="183"/>
      <c r="R260" s="119"/>
      <c r="T260" s="120"/>
      <c r="W260" s="121">
        <f>SUM($W$261:$W$266)</f>
        <v>0</v>
      </c>
      <c r="Y260" s="121">
        <f>SUM($Y$261:$Y$266)</f>
        <v>0</v>
      </c>
      <c r="AA260" s="122">
        <f>SUM($AA$261:$AA$266)</f>
        <v>0</v>
      </c>
      <c r="AR260" s="118" t="s">
        <v>20</v>
      </c>
      <c r="AT260" s="118" t="s">
        <v>77</v>
      </c>
      <c r="AU260" s="118" t="s">
        <v>20</v>
      </c>
      <c r="AY260" s="118" t="s">
        <v>137</v>
      </c>
      <c r="BK260" s="123">
        <f>SUM($BK$261:$BK$266)</f>
        <v>0</v>
      </c>
    </row>
    <row r="261" spans="2:65" s="6" customFormat="1" ht="39" customHeight="1">
      <c r="B261" s="22"/>
      <c r="C261" s="125" t="s">
        <v>650</v>
      </c>
      <c r="D261" s="125" t="s">
        <v>138</v>
      </c>
      <c r="E261" s="126" t="s">
        <v>651</v>
      </c>
      <c r="F261" s="184" t="s">
        <v>652</v>
      </c>
      <c r="G261" s="185"/>
      <c r="H261" s="185"/>
      <c r="I261" s="185"/>
      <c r="J261" s="127" t="s">
        <v>161</v>
      </c>
      <c r="K261" s="128">
        <v>379</v>
      </c>
      <c r="L261" s="186">
        <v>0</v>
      </c>
      <c r="M261" s="185"/>
      <c r="N261" s="187">
        <f>ROUND($L$261*$K$261,2)</f>
        <v>0</v>
      </c>
      <c r="O261" s="185"/>
      <c r="P261" s="185"/>
      <c r="Q261" s="185"/>
      <c r="R261" s="23"/>
      <c r="T261" s="129"/>
      <c r="U261" s="29" t="s">
        <v>43</v>
      </c>
      <c r="W261" s="130">
        <f>$V$261*$K$261</f>
        <v>0</v>
      </c>
      <c r="X261" s="130">
        <v>0</v>
      </c>
      <c r="Y261" s="130">
        <f>$X$261*$K$261</f>
        <v>0</v>
      </c>
      <c r="Z261" s="130">
        <v>0</v>
      </c>
      <c r="AA261" s="131">
        <f>$Z$261*$K$261</f>
        <v>0</v>
      </c>
      <c r="AR261" s="6" t="s">
        <v>142</v>
      </c>
      <c r="AT261" s="6" t="s">
        <v>138</v>
      </c>
      <c r="AU261" s="6" t="s">
        <v>93</v>
      </c>
      <c r="AY261" s="6" t="s">
        <v>137</v>
      </c>
      <c r="BE261" s="80">
        <f>IF($U$261="základní",$N$261,0)</f>
        <v>0</v>
      </c>
      <c r="BF261" s="80">
        <f>IF($U$261="snížená",$N$261,0)</f>
        <v>0</v>
      </c>
      <c r="BG261" s="80">
        <f>IF($U$261="zákl. přenesená",$N$261,0)</f>
        <v>0</v>
      </c>
      <c r="BH261" s="80">
        <f>IF($U$261="sníž. přenesená",$N$261,0)</f>
        <v>0</v>
      </c>
      <c r="BI261" s="80">
        <f>IF($U$261="nulová",$N$261,0)</f>
        <v>0</v>
      </c>
      <c r="BJ261" s="6" t="s">
        <v>20</v>
      </c>
      <c r="BK261" s="80">
        <f>ROUND($L$261*$K$261,2)</f>
        <v>0</v>
      </c>
      <c r="BL261" s="6" t="s">
        <v>142</v>
      </c>
      <c r="BM261" s="6" t="s">
        <v>653</v>
      </c>
    </row>
    <row r="262" spans="2:65" s="6" customFormat="1" ht="15.75" customHeight="1">
      <c r="B262" s="22"/>
      <c r="C262" s="132" t="s">
        <v>654</v>
      </c>
      <c r="D262" s="132" t="s">
        <v>229</v>
      </c>
      <c r="E262" s="133" t="s">
        <v>655</v>
      </c>
      <c r="F262" s="189" t="s">
        <v>656</v>
      </c>
      <c r="G262" s="190"/>
      <c r="H262" s="190"/>
      <c r="I262" s="190"/>
      <c r="J262" s="134" t="s">
        <v>297</v>
      </c>
      <c r="K262" s="135">
        <v>382.79</v>
      </c>
      <c r="L262" s="191">
        <v>0</v>
      </c>
      <c r="M262" s="190"/>
      <c r="N262" s="192">
        <f>ROUND($L$262*$K$262,2)</f>
        <v>0</v>
      </c>
      <c r="O262" s="185"/>
      <c r="P262" s="185"/>
      <c r="Q262" s="185"/>
      <c r="R262" s="23"/>
      <c r="T262" s="129"/>
      <c r="U262" s="29" t="s">
        <v>43</v>
      </c>
      <c r="W262" s="130">
        <f>$V$262*$K$262</f>
        <v>0</v>
      </c>
      <c r="X262" s="130">
        <v>0</v>
      </c>
      <c r="Y262" s="130">
        <f>$X$262*$K$262</f>
        <v>0</v>
      </c>
      <c r="Z262" s="130">
        <v>0</v>
      </c>
      <c r="AA262" s="131">
        <f>$Z$262*$K$262</f>
        <v>0</v>
      </c>
      <c r="AR262" s="6" t="s">
        <v>168</v>
      </c>
      <c r="AT262" s="6" t="s">
        <v>229</v>
      </c>
      <c r="AU262" s="6" t="s">
        <v>93</v>
      </c>
      <c r="AY262" s="6" t="s">
        <v>137</v>
      </c>
      <c r="BE262" s="80">
        <f>IF($U$262="základní",$N$262,0)</f>
        <v>0</v>
      </c>
      <c r="BF262" s="80">
        <f>IF($U$262="snížená",$N$262,0)</f>
        <v>0</v>
      </c>
      <c r="BG262" s="80">
        <f>IF($U$262="zákl. přenesená",$N$262,0)</f>
        <v>0</v>
      </c>
      <c r="BH262" s="80">
        <f>IF($U$262="sníž. přenesená",$N$262,0)</f>
        <v>0</v>
      </c>
      <c r="BI262" s="80">
        <f>IF($U$262="nulová",$N$262,0)</f>
        <v>0</v>
      </c>
      <c r="BJ262" s="6" t="s">
        <v>20</v>
      </c>
      <c r="BK262" s="80">
        <f>ROUND($L$262*$K$262,2)</f>
        <v>0</v>
      </c>
      <c r="BL262" s="6" t="s">
        <v>142</v>
      </c>
      <c r="BM262" s="6" t="s">
        <v>657</v>
      </c>
    </row>
    <row r="263" spans="2:65" s="6" customFormat="1" ht="15.75" customHeight="1">
      <c r="B263" s="22"/>
      <c r="C263" s="125" t="s">
        <v>658</v>
      </c>
      <c r="D263" s="125" t="s">
        <v>138</v>
      </c>
      <c r="E263" s="126" t="s">
        <v>659</v>
      </c>
      <c r="F263" s="184" t="s">
        <v>660</v>
      </c>
      <c r="G263" s="185"/>
      <c r="H263" s="185"/>
      <c r="I263" s="185"/>
      <c r="J263" s="127" t="s">
        <v>161</v>
      </c>
      <c r="K263" s="128">
        <v>2524</v>
      </c>
      <c r="L263" s="186">
        <v>0</v>
      </c>
      <c r="M263" s="185"/>
      <c r="N263" s="187">
        <f>ROUND($L$263*$K$263,2)</f>
        <v>0</v>
      </c>
      <c r="O263" s="185"/>
      <c r="P263" s="185"/>
      <c r="Q263" s="185"/>
      <c r="R263" s="23"/>
      <c r="T263" s="129"/>
      <c r="U263" s="29" t="s">
        <v>43</v>
      </c>
      <c r="W263" s="130">
        <f>$V$263*$K$263</f>
        <v>0</v>
      </c>
      <c r="X263" s="130">
        <v>0</v>
      </c>
      <c r="Y263" s="130">
        <f>$X$263*$K$263</f>
        <v>0</v>
      </c>
      <c r="Z263" s="130">
        <v>0</v>
      </c>
      <c r="AA263" s="131">
        <f>$Z$263*$K$263</f>
        <v>0</v>
      </c>
      <c r="AR263" s="6" t="s">
        <v>142</v>
      </c>
      <c r="AT263" s="6" t="s">
        <v>138</v>
      </c>
      <c r="AU263" s="6" t="s">
        <v>93</v>
      </c>
      <c r="AY263" s="6" t="s">
        <v>137</v>
      </c>
      <c r="BE263" s="80">
        <f>IF($U$263="základní",$N$263,0)</f>
        <v>0</v>
      </c>
      <c r="BF263" s="80">
        <f>IF($U$263="snížená",$N$263,0)</f>
        <v>0</v>
      </c>
      <c r="BG263" s="80">
        <f>IF($U$263="zákl. přenesená",$N$263,0)</f>
        <v>0</v>
      </c>
      <c r="BH263" s="80">
        <f>IF($U$263="sníž. přenesená",$N$263,0)</f>
        <v>0</v>
      </c>
      <c r="BI263" s="80">
        <f>IF($U$263="nulová",$N$263,0)</f>
        <v>0</v>
      </c>
      <c r="BJ263" s="6" t="s">
        <v>20</v>
      </c>
      <c r="BK263" s="80">
        <f>ROUND($L$263*$K$263,2)</f>
        <v>0</v>
      </c>
      <c r="BL263" s="6" t="s">
        <v>142</v>
      </c>
      <c r="BM263" s="6" t="s">
        <v>661</v>
      </c>
    </row>
    <row r="264" spans="2:65" s="6" customFormat="1" ht="15.75" customHeight="1">
      <c r="B264" s="22"/>
      <c r="C264" s="125" t="s">
        <v>662</v>
      </c>
      <c r="D264" s="125" t="s">
        <v>138</v>
      </c>
      <c r="E264" s="126" t="s">
        <v>663</v>
      </c>
      <c r="F264" s="184" t="s">
        <v>664</v>
      </c>
      <c r="G264" s="185"/>
      <c r="H264" s="185"/>
      <c r="I264" s="185"/>
      <c r="J264" s="127" t="s">
        <v>161</v>
      </c>
      <c r="K264" s="128">
        <v>2524.4</v>
      </c>
      <c r="L264" s="186">
        <v>0</v>
      </c>
      <c r="M264" s="185"/>
      <c r="N264" s="187">
        <f>ROUND($L$264*$K$264,2)</f>
        <v>0</v>
      </c>
      <c r="O264" s="185"/>
      <c r="P264" s="185"/>
      <c r="Q264" s="185"/>
      <c r="R264" s="23"/>
      <c r="T264" s="129"/>
      <c r="U264" s="29" t="s">
        <v>43</v>
      </c>
      <c r="W264" s="130">
        <f>$V$264*$K$264</f>
        <v>0</v>
      </c>
      <c r="X264" s="130">
        <v>0</v>
      </c>
      <c r="Y264" s="130">
        <f>$X$264*$K$264</f>
        <v>0</v>
      </c>
      <c r="Z264" s="130">
        <v>0</v>
      </c>
      <c r="AA264" s="131">
        <f>$Z$264*$K$264</f>
        <v>0</v>
      </c>
      <c r="AR264" s="6" t="s">
        <v>142</v>
      </c>
      <c r="AT264" s="6" t="s">
        <v>138</v>
      </c>
      <c r="AU264" s="6" t="s">
        <v>93</v>
      </c>
      <c r="AY264" s="6" t="s">
        <v>137</v>
      </c>
      <c r="BE264" s="80">
        <f>IF($U$264="základní",$N$264,0)</f>
        <v>0</v>
      </c>
      <c r="BF264" s="80">
        <f>IF($U$264="snížená",$N$264,0)</f>
        <v>0</v>
      </c>
      <c r="BG264" s="80">
        <f>IF($U$264="zákl. přenesená",$N$264,0)</f>
        <v>0</v>
      </c>
      <c r="BH264" s="80">
        <f>IF($U$264="sníž. přenesená",$N$264,0)</f>
        <v>0</v>
      </c>
      <c r="BI264" s="80">
        <f>IF($U$264="nulová",$N$264,0)</f>
        <v>0</v>
      </c>
      <c r="BJ264" s="6" t="s">
        <v>20</v>
      </c>
      <c r="BK264" s="80">
        <f>ROUND($L$264*$K$264,2)</f>
        <v>0</v>
      </c>
      <c r="BL264" s="6" t="s">
        <v>142</v>
      </c>
      <c r="BM264" s="6" t="s">
        <v>665</v>
      </c>
    </row>
    <row r="265" spans="2:65" s="6" customFormat="1" ht="15.75" customHeight="1">
      <c r="B265" s="22"/>
      <c r="C265" s="125" t="s">
        <v>666</v>
      </c>
      <c r="D265" s="125" t="s">
        <v>138</v>
      </c>
      <c r="E265" s="126" t="s">
        <v>667</v>
      </c>
      <c r="F265" s="184" t="s">
        <v>668</v>
      </c>
      <c r="G265" s="185"/>
      <c r="H265" s="185"/>
      <c r="I265" s="185"/>
      <c r="J265" s="127" t="s">
        <v>297</v>
      </c>
      <c r="K265" s="128">
        <v>26</v>
      </c>
      <c r="L265" s="186">
        <v>0</v>
      </c>
      <c r="M265" s="185"/>
      <c r="N265" s="187">
        <f>ROUND($L$265*$K$265,2)</f>
        <v>0</v>
      </c>
      <c r="O265" s="185"/>
      <c r="P265" s="185"/>
      <c r="Q265" s="185"/>
      <c r="R265" s="23"/>
      <c r="T265" s="129"/>
      <c r="U265" s="29" t="s">
        <v>43</v>
      </c>
      <c r="W265" s="130">
        <f>$V$265*$K$265</f>
        <v>0</v>
      </c>
      <c r="X265" s="130">
        <v>0</v>
      </c>
      <c r="Y265" s="130">
        <f>$X$265*$K$265</f>
        <v>0</v>
      </c>
      <c r="Z265" s="130">
        <v>0</v>
      </c>
      <c r="AA265" s="131">
        <f>$Z$265*$K$265</f>
        <v>0</v>
      </c>
      <c r="AR265" s="6" t="s">
        <v>142</v>
      </c>
      <c r="AT265" s="6" t="s">
        <v>138</v>
      </c>
      <c r="AU265" s="6" t="s">
        <v>93</v>
      </c>
      <c r="AY265" s="6" t="s">
        <v>137</v>
      </c>
      <c r="BE265" s="80">
        <f>IF($U$265="základní",$N$265,0)</f>
        <v>0</v>
      </c>
      <c r="BF265" s="80">
        <f>IF($U$265="snížená",$N$265,0)</f>
        <v>0</v>
      </c>
      <c r="BG265" s="80">
        <f>IF($U$265="zákl. přenesená",$N$265,0)</f>
        <v>0</v>
      </c>
      <c r="BH265" s="80">
        <f>IF($U$265="sníž. přenesená",$N$265,0)</f>
        <v>0</v>
      </c>
      <c r="BI265" s="80">
        <f>IF($U$265="nulová",$N$265,0)</f>
        <v>0</v>
      </c>
      <c r="BJ265" s="6" t="s">
        <v>20</v>
      </c>
      <c r="BK265" s="80">
        <f>ROUND($L$265*$K$265,2)</f>
        <v>0</v>
      </c>
      <c r="BL265" s="6" t="s">
        <v>142</v>
      </c>
      <c r="BM265" s="6" t="s">
        <v>669</v>
      </c>
    </row>
    <row r="266" spans="2:65" s="6" customFormat="1" ht="15.75" customHeight="1">
      <c r="B266" s="22"/>
      <c r="C266" s="125" t="s">
        <v>670</v>
      </c>
      <c r="D266" s="125" t="s">
        <v>138</v>
      </c>
      <c r="E266" s="126" t="s">
        <v>671</v>
      </c>
      <c r="F266" s="184" t="s">
        <v>672</v>
      </c>
      <c r="G266" s="185"/>
      <c r="H266" s="185"/>
      <c r="I266" s="185"/>
      <c r="J266" s="127" t="s">
        <v>297</v>
      </c>
      <c r="K266" s="128">
        <v>2</v>
      </c>
      <c r="L266" s="186">
        <v>0</v>
      </c>
      <c r="M266" s="185"/>
      <c r="N266" s="187">
        <f>ROUND($L$266*$K$266,2)</f>
        <v>0</v>
      </c>
      <c r="O266" s="185"/>
      <c r="P266" s="185"/>
      <c r="Q266" s="185"/>
      <c r="R266" s="23"/>
      <c r="T266" s="129"/>
      <c r="U266" s="29" t="s">
        <v>43</v>
      </c>
      <c r="W266" s="130">
        <f>$V$266*$K$266</f>
        <v>0</v>
      </c>
      <c r="X266" s="130">
        <v>0</v>
      </c>
      <c r="Y266" s="130">
        <f>$X$266*$K$266</f>
        <v>0</v>
      </c>
      <c r="Z266" s="130">
        <v>0</v>
      </c>
      <c r="AA266" s="131">
        <f>$Z$266*$K$266</f>
        <v>0</v>
      </c>
      <c r="AR266" s="6" t="s">
        <v>142</v>
      </c>
      <c r="AT266" s="6" t="s">
        <v>138</v>
      </c>
      <c r="AU266" s="6" t="s">
        <v>93</v>
      </c>
      <c r="AY266" s="6" t="s">
        <v>137</v>
      </c>
      <c r="BE266" s="80">
        <f>IF($U$266="základní",$N$266,0)</f>
        <v>0</v>
      </c>
      <c r="BF266" s="80">
        <f>IF($U$266="snížená",$N$266,0)</f>
        <v>0</v>
      </c>
      <c r="BG266" s="80">
        <f>IF($U$266="zákl. přenesená",$N$266,0)</f>
        <v>0</v>
      </c>
      <c r="BH266" s="80">
        <f>IF($U$266="sníž. přenesená",$N$266,0)</f>
        <v>0</v>
      </c>
      <c r="BI266" s="80">
        <f>IF($U$266="nulová",$N$266,0)</f>
        <v>0</v>
      </c>
      <c r="BJ266" s="6" t="s">
        <v>20</v>
      </c>
      <c r="BK266" s="80">
        <f>ROUND($L$266*$K$266,2)</f>
        <v>0</v>
      </c>
      <c r="BL266" s="6" t="s">
        <v>142</v>
      </c>
      <c r="BM266" s="6" t="s">
        <v>673</v>
      </c>
    </row>
    <row r="267" spans="2:63" s="115" customFormat="1" ht="30.75" customHeight="1">
      <c r="B267" s="116"/>
      <c r="D267" s="124" t="s">
        <v>108</v>
      </c>
      <c r="E267" s="124"/>
      <c r="F267" s="124"/>
      <c r="G267" s="124"/>
      <c r="H267" s="124"/>
      <c r="I267" s="124"/>
      <c r="J267" s="124"/>
      <c r="K267" s="124"/>
      <c r="L267" s="124"/>
      <c r="M267" s="124"/>
      <c r="N267" s="182">
        <f>$BK$267</f>
        <v>0</v>
      </c>
      <c r="O267" s="183"/>
      <c r="P267" s="183"/>
      <c r="Q267" s="183"/>
      <c r="R267" s="119"/>
      <c r="T267" s="120"/>
      <c r="W267" s="121">
        <f>SUM($W$268:$W$271)</f>
        <v>0</v>
      </c>
      <c r="Y267" s="121">
        <f>SUM($Y$268:$Y$271)</f>
        <v>0</v>
      </c>
      <c r="AA267" s="122">
        <f>SUM($AA$268:$AA$271)</f>
        <v>0</v>
      </c>
      <c r="AR267" s="118" t="s">
        <v>20</v>
      </c>
      <c r="AT267" s="118" t="s">
        <v>77</v>
      </c>
      <c r="AU267" s="118" t="s">
        <v>20</v>
      </c>
      <c r="AY267" s="118" t="s">
        <v>137</v>
      </c>
      <c r="BK267" s="123">
        <f>SUM($BK$268:$BK$271)</f>
        <v>0</v>
      </c>
    </row>
    <row r="268" spans="2:65" s="6" customFormat="1" ht="27" customHeight="1">
      <c r="B268" s="22"/>
      <c r="C268" s="125" t="s">
        <v>674</v>
      </c>
      <c r="D268" s="125" t="s">
        <v>138</v>
      </c>
      <c r="E268" s="126" t="s">
        <v>675</v>
      </c>
      <c r="F268" s="184" t="s">
        <v>676</v>
      </c>
      <c r="G268" s="185"/>
      <c r="H268" s="185"/>
      <c r="I268" s="185"/>
      <c r="J268" s="127" t="s">
        <v>222</v>
      </c>
      <c r="K268" s="128">
        <v>928.574</v>
      </c>
      <c r="L268" s="186">
        <v>0</v>
      </c>
      <c r="M268" s="185"/>
      <c r="N268" s="187">
        <f>ROUND($L$268*$K$268,2)</f>
        <v>0</v>
      </c>
      <c r="O268" s="185"/>
      <c r="P268" s="185"/>
      <c r="Q268" s="185"/>
      <c r="R268" s="23"/>
      <c r="T268" s="129"/>
      <c r="U268" s="29" t="s">
        <v>43</v>
      </c>
      <c r="W268" s="130">
        <f>$V$268*$K$268</f>
        <v>0</v>
      </c>
      <c r="X268" s="130">
        <v>0</v>
      </c>
      <c r="Y268" s="130">
        <f>$X$268*$K$268</f>
        <v>0</v>
      </c>
      <c r="Z268" s="130">
        <v>0</v>
      </c>
      <c r="AA268" s="131">
        <f>$Z$268*$K$268</f>
        <v>0</v>
      </c>
      <c r="AR268" s="6" t="s">
        <v>142</v>
      </c>
      <c r="AT268" s="6" t="s">
        <v>138</v>
      </c>
      <c r="AU268" s="6" t="s">
        <v>93</v>
      </c>
      <c r="AY268" s="6" t="s">
        <v>137</v>
      </c>
      <c r="BE268" s="80">
        <f>IF($U$268="základní",$N$268,0)</f>
        <v>0</v>
      </c>
      <c r="BF268" s="80">
        <f>IF($U$268="snížená",$N$268,0)</f>
        <v>0</v>
      </c>
      <c r="BG268" s="80">
        <f>IF($U$268="zákl. přenesená",$N$268,0)</f>
        <v>0</v>
      </c>
      <c r="BH268" s="80">
        <f>IF($U$268="sníž. přenesená",$N$268,0)</f>
        <v>0</v>
      </c>
      <c r="BI268" s="80">
        <f>IF($U$268="nulová",$N$268,0)</f>
        <v>0</v>
      </c>
      <c r="BJ268" s="6" t="s">
        <v>20</v>
      </c>
      <c r="BK268" s="80">
        <f>ROUND($L$268*$K$268,2)</f>
        <v>0</v>
      </c>
      <c r="BL268" s="6" t="s">
        <v>142</v>
      </c>
      <c r="BM268" s="6" t="s">
        <v>677</v>
      </c>
    </row>
    <row r="269" spans="2:65" s="6" customFormat="1" ht="27" customHeight="1">
      <c r="B269" s="22"/>
      <c r="C269" s="125" t="s">
        <v>678</v>
      </c>
      <c r="D269" s="125" t="s">
        <v>138</v>
      </c>
      <c r="E269" s="126" t="s">
        <v>679</v>
      </c>
      <c r="F269" s="184" t="s">
        <v>680</v>
      </c>
      <c r="G269" s="185"/>
      <c r="H269" s="185"/>
      <c r="I269" s="185"/>
      <c r="J269" s="127" t="s">
        <v>222</v>
      </c>
      <c r="K269" s="128">
        <v>8357.166</v>
      </c>
      <c r="L269" s="186">
        <v>0</v>
      </c>
      <c r="M269" s="185"/>
      <c r="N269" s="187">
        <f>ROUND($L$269*$K$269,2)</f>
        <v>0</v>
      </c>
      <c r="O269" s="185"/>
      <c r="P269" s="185"/>
      <c r="Q269" s="185"/>
      <c r="R269" s="23"/>
      <c r="T269" s="129"/>
      <c r="U269" s="29" t="s">
        <v>43</v>
      </c>
      <c r="W269" s="130">
        <f>$V$269*$K$269</f>
        <v>0</v>
      </c>
      <c r="X269" s="130">
        <v>0</v>
      </c>
      <c r="Y269" s="130">
        <f>$X$269*$K$269</f>
        <v>0</v>
      </c>
      <c r="Z269" s="130">
        <v>0</v>
      </c>
      <c r="AA269" s="131">
        <f>$Z$269*$K$269</f>
        <v>0</v>
      </c>
      <c r="AR269" s="6" t="s">
        <v>142</v>
      </c>
      <c r="AT269" s="6" t="s">
        <v>138</v>
      </c>
      <c r="AU269" s="6" t="s">
        <v>93</v>
      </c>
      <c r="AY269" s="6" t="s">
        <v>137</v>
      </c>
      <c r="BE269" s="80">
        <f>IF($U$269="základní",$N$269,0)</f>
        <v>0</v>
      </c>
      <c r="BF269" s="80">
        <f>IF($U$269="snížená",$N$269,0)</f>
        <v>0</v>
      </c>
      <c r="BG269" s="80">
        <f>IF($U$269="zákl. přenesená",$N$269,0)</f>
        <v>0</v>
      </c>
      <c r="BH269" s="80">
        <f>IF($U$269="sníž. přenesená",$N$269,0)</f>
        <v>0</v>
      </c>
      <c r="BI269" s="80">
        <f>IF($U$269="nulová",$N$269,0)</f>
        <v>0</v>
      </c>
      <c r="BJ269" s="6" t="s">
        <v>20</v>
      </c>
      <c r="BK269" s="80">
        <f>ROUND($L$269*$K$269,2)</f>
        <v>0</v>
      </c>
      <c r="BL269" s="6" t="s">
        <v>142</v>
      </c>
      <c r="BM269" s="6" t="s">
        <v>681</v>
      </c>
    </row>
    <row r="270" spans="2:65" s="6" customFormat="1" ht="27" customHeight="1">
      <c r="B270" s="22"/>
      <c r="C270" s="125" t="s">
        <v>682</v>
      </c>
      <c r="D270" s="125" t="s">
        <v>138</v>
      </c>
      <c r="E270" s="126" t="s">
        <v>683</v>
      </c>
      <c r="F270" s="184" t="s">
        <v>684</v>
      </c>
      <c r="G270" s="185"/>
      <c r="H270" s="185"/>
      <c r="I270" s="185"/>
      <c r="J270" s="127" t="s">
        <v>222</v>
      </c>
      <c r="K270" s="128">
        <v>928.574</v>
      </c>
      <c r="L270" s="186">
        <v>0</v>
      </c>
      <c r="M270" s="185"/>
      <c r="N270" s="187">
        <f>ROUND($L$270*$K$270,2)</f>
        <v>0</v>
      </c>
      <c r="O270" s="185"/>
      <c r="P270" s="185"/>
      <c r="Q270" s="185"/>
      <c r="R270" s="23"/>
      <c r="T270" s="129"/>
      <c r="U270" s="29" t="s">
        <v>43</v>
      </c>
      <c r="W270" s="130">
        <f>$V$270*$K$270</f>
        <v>0</v>
      </c>
      <c r="X270" s="130">
        <v>0</v>
      </c>
      <c r="Y270" s="130">
        <f>$X$270*$K$270</f>
        <v>0</v>
      </c>
      <c r="Z270" s="130">
        <v>0</v>
      </c>
      <c r="AA270" s="131">
        <f>$Z$270*$K$270</f>
        <v>0</v>
      </c>
      <c r="AR270" s="6" t="s">
        <v>142</v>
      </c>
      <c r="AT270" s="6" t="s">
        <v>138</v>
      </c>
      <c r="AU270" s="6" t="s">
        <v>93</v>
      </c>
      <c r="AY270" s="6" t="s">
        <v>137</v>
      </c>
      <c r="BE270" s="80">
        <f>IF($U$270="základní",$N$270,0)</f>
        <v>0</v>
      </c>
      <c r="BF270" s="80">
        <f>IF($U$270="snížená",$N$270,0)</f>
        <v>0</v>
      </c>
      <c r="BG270" s="80">
        <f>IF($U$270="zákl. přenesená",$N$270,0)</f>
        <v>0</v>
      </c>
      <c r="BH270" s="80">
        <f>IF($U$270="sníž. přenesená",$N$270,0)</f>
        <v>0</v>
      </c>
      <c r="BI270" s="80">
        <f>IF($U$270="nulová",$N$270,0)</f>
        <v>0</v>
      </c>
      <c r="BJ270" s="6" t="s">
        <v>20</v>
      </c>
      <c r="BK270" s="80">
        <f>ROUND($L$270*$K$270,2)</f>
        <v>0</v>
      </c>
      <c r="BL270" s="6" t="s">
        <v>142</v>
      </c>
      <c r="BM270" s="6" t="s">
        <v>685</v>
      </c>
    </row>
    <row r="271" spans="2:65" s="6" customFormat="1" ht="27" customHeight="1">
      <c r="B271" s="22"/>
      <c r="C271" s="125" t="s">
        <v>686</v>
      </c>
      <c r="D271" s="125" t="s">
        <v>138</v>
      </c>
      <c r="E271" s="126" t="s">
        <v>687</v>
      </c>
      <c r="F271" s="184" t="s">
        <v>688</v>
      </c>
      <c r="G271" s="185"/>
      <c r="H271" s="185"/>
      <c r="I271" s="185"/>
      <c r="J271" s="127" t="s">
        <v>222</v>
      </c>
      <c r="K271" s="128">
        <v>928.574</v>
      </c>
      <c r="L271" s="186">
        <v>0</v>
      </c>
      <c r="M271" s="185"/>
      <c r="N271" s="187">
        <f>ROUND($L$271*$K$271,2)</f>
        <v>0</v>
      </c>
      <c r="O271" s="185"/>
      <c r="P271" s="185"/>
      <c r="Q271" s="185"/>
      <c r="R271" s="23"/>
      <c r="T271" s="129"/>
      <c r="U271" s="29" t="s">
        <v>43</v>
      </c>
      <c r="W271" s="130">
        <f>$V$271*$K$271</f>
        <v>0</v>
      </c>
      <c r="X271" s="130">
        <v>0</v>
      </c>
      <c r="Y271" s="130">
        <f>$X$271*$K$271</f>
        <v>0</v>
      </c>
      <c r="Z271" s="130">
        <v>0</v>
      </c>
      <c r="AA271" s="131">
        <f>$Z$271*$K$271</f>
        <v>0</v>
      </c>
      <c r="AR271" s="6" t="s">
        <v>142</v>
      </c>
      <c r="AT271" s="6" t="s">
        <v>138</v>
      </c>
      <c r="AU271" s="6" t="s">
        <v>93</v>
      </c>
      <c r="AY271" s="6" t="s">
        <v>137</v>
      </c>
      <c r="BE271" s="80">
        <f>IF($U$271="základní",$N$271,0)</f>
        <v>0</v>
      </c>
      <c r="BF271" s="80">
        <f>IF($U$271="snížená",$N$271,0)</f>
        <v>0</v>
      </c>
      <c r="BG271" s="80">
        <f>IF($U$271="zákl. přenesená",$N$271,0)</f>
        <v>0</v>
      </c>
      <c r="BH271" s="80">
        <f>IF($U$271="sníž. přenesená",$N$271,0)</f>
        <v>0</v>
      </c>
      <c r="BI271" s="80">
        <f>IF($U$271="nulová",$N$271,0)</f>
        <v>0</v>
      </c>
      <c r="BJ271" s="6" t="s">
        <v>20</v>
      </c>
      <c r="BK271" s="80">
        <f>ROUND($L$271*$K$271,2)</f>
        <v>0</v>
      </c>
      <c r="BL271" s="6" t="s">
        <v>142</v>
      </c>
      <c r="BM271" s="6" t="s">
        <v>689</v>
      </c>
    </row>
    <row r="272" spans="2:63" s="115" customFormat="1" ht="30.75" customHeight="1">
      <c r="B272" s="116"/>
      <c r="D272" s="124" t="s">
        <v>109</v>
      </c>
      <c r="E272" s="124"/>
      <c r="F272" s="124"/>
      <c r="G272" s="124"/>
      <c r="H272" s="124"/>
      <c r="I272" s="124"/>
      <c r="J272" s="124"/>
      <c r="K272" s="124"/>
      <c r="L272" s="124"/>
      <c r="M272" s="124"/>
      <c r="N272" s="182">
        <f>$BK$272</f>
        <v>0</v>
      </c>
      <c r="O272" s="183"/>
      <c r="P272" s="183"/>
      <c r="Q272" s="183"/>
      <c r="R272" s="119"/>
      <c r="T272" s="120"/>
      <c r="W272" s="121">
        <f>$W$273</f>
        <v>0</v>
      </c>
      <c r="Y272" s="121">
        <f>$Y$273</f>
        <v>0</v>
      </c>
      <c r="AA272" s="122">
        <f>$AA$273</f>
        <v>0</v>
      </c>
      <c r="AR272" s="118" t="s">
        <v>20</v>
      </c>
      <c r="AT272" s="118" t="s">
        <v>77</v>
      </c>
      <c r="AU272" s="118" t="s">
        <v>20</v>
      </c>
      <c r="AY272" s="118" t="s">
        <v>137</v>
      </c>
      <c r="BK272" s="123">
        <f>$BK$273</f>
        <v>0</v>
      </c>
    </row>
    <row r="273" spans="2:65" s="6" customFormat="1" ht="27" customHeight="1">
      <c r="B273" s="22"/>
      <c r="C273" s="125" t="s">
        <v>690</v>
      </c>
      <c r="D273" s="125" t="s">
        <v>138</v>
      </c>
      <c r="E273" s="126" t="s">
        <v>691</v>
      </c>
      <c r="F273" s="184" t="s">
        <v>692</v>
      </c>
      <c r="G273" s="185"/>
      <c r="H273" s="185"/>
      <c r="I273" s="185"/>
      <c r="J273" s="127" t="s">
        <v>222</v>
      </c>
      <c r="K273" s="128">
        <v>126.699</v>
      </c>
      <c r="L273" s="186">
        <v>0</v>
      </c>
      <c r="M273" s="185"/>
      <c r="N273" s="187">
        <f>ROUND($L$273*$K$273,2)</f>
        <v>0</v>
      </c>
      <c r="O273" s="185"/>
      <c r="P273" s="185"/>
      <c r="Q273" s="185"/>
      <c r="R273" s="23"/>
      <c r="T273" s="129"/>
      <c r="U273" s="29" t="s">
        <v>43</v>
      </c>
      <c r="W273" s="130">
        <f>$V$273*$K$273</f>
        <v>0</v>
      </c>
      <c r="X273" s="130">
        <v>0</v>
      </c>
      <c r="Y273" s="130">
        <f>$X$273*$K$273</f>
        <v>0</v>
      </c>
      <c r="Z273" s="130">
        <v>0</v>
      </c>
      <c r="AA273" s="131">
        <f>$Z$273*$K$273</f>
        <v>0</v>
      </c>
      <c r="AR273" s="6" t="s">
        <v>142</v>
      </c>
      <c r="AT273" s="6" t="s">
        <v>138</v>
      </c>
      <c r="AU273" s="6" t="s">
        <v>93</v>
      </c>
      <c r="AY273" s="6" t="s">
        <v>137</v>
      </c>
      <c r="BE273" s="80">
        <f>IF($U$273="základní",$N$273,0)</f>
        <v>0</v>
      </c>
      <c r="BF273" s="80">
        <f>IF($U$273="snížená",$N$273,0)</f>
        <v>0</v>
      </c>
      <c r="BG273" s="80">
        <f>IF($U$273="zákl. přenesená",$N$273,0)</f>
        <v>0</v>
      </c>
      <c r="BH273" s="80">
        <f>IF($U$273="sníž. přenesená",$N$273,0)</f>
        <v>0</v>
      </c>
      <c r="BI273" s="80">
        <f>IF($U$273="nulová",$N$273,0)</f>
        <v>0</v>
      </c>
      <c r="BJ273" s="6" t="s">
        <v>20</v>
      </c>
      <c r="BK273" s="80">
        <f>ROUND($L$273*$K$273,2)</f>
        <v>0</v>
      </c>
      <c r="BL273" s="6" t="s">
        <v>142</v>
      </c>
      <c r="BM273" s="6" t="s">
        <v>693</v>
      </c>
    </row>
    <row r="274" spans="2:63" s="115" customFormat="1" ht="37.5" customHeight="1">
      <c r="B274" s="116"/>
      <c r="D274" s="117" t="s">
        <v>110</v>
      </c>
      <c r="E274" s="117"/>
      <c r="F274" s="117"/>
      <c r="G274" s="117"/>
      <c r="H274" s="117"/>
      <c r="I274" s="117"/>
      <c r="J274" s="117"/>
      <c r="K274" s="117"/>
      <c r="L274" s="117"/>
      <c r="M274" s="117"/>
      <c r="N274" s="180">
        <f>$BK$274</f>
        <v>0</v>
      </c>
      <c r="O274" s="183"/>
      <c r="P274" s="183"/>
      <c r="Q274" s="183"/>
      <c r="R274" s="119"/>
      <c r="T274" s="120"/>
      <c r="W274" s="121">
        <f>$W$275+$W$278</f>
        <v>0</v>
      </c>
      <c r="Y274" s="121">
        <f>$Y$275+$Y$278</f>
        <v>0</v>
      </c>
      <c r="AA274" s="122">
        <f>$AA$275+$AA$278</f>
        <v>0</v>
      </c>
      <c r="AR274" s="118" t="s">
        <v>154</v>
      </c>
      <c r="AT274" s="118" t="s">
        <v>77</v>
      </c>
      <c r="AU274" s="118" t="s">
        <v>78</v>
      </c>
      <c r="AY274" s="118" t="s">
        <v>137</v>
      </c>
      <c r="BK274" s="123">
        <f>$BK$275+$BK$278</f>
        <v>0</v>
      </c>
    </row>
    <row r="275" spans="2:63" s="115" customFormat="1" ht="21" customHeight="1">
      <c r="B275" s="116"/>
      <c r="D275" s="124" t="s">
        <v>111</v>
      </c>
      <c r="E275" s="124"/>
      <c r="F275" s="124"/>
      <c r="G275" s="124"/>
      <c r="H275" s="124"/>
      <c r="I275" s="124"/>
      <c r="J275" s="124"/>
      <c r="K275" s="124"/>
      <c r="L275" s="124"/>
      <c r="M275" s="124"/>
      <c r="N275" s="182">
        <f>$BK$275</f>
        <v>0</v>
      </c>
      <c r="O275" s="183"/>
      <c r="P275" s="183"/>
      <c r="Q275" s="183"/>
      <c r="R275" s="119"/>
      <c r="T275" s="120"/>
      <c r="W275" s="121">
        <f>SUM($W$276:$W$277)</f>
        <v>0</v>
      </c>
      <c r="Y275" s="121">
        <f>SUM($Y$276:$Y$277)</f>
        <v>0</v>
      </c>
      <c r="AA275" s="122">
        <f>SUM($AA$276:$AA$277)</f>
        <v>0</v>
      </c>
      <c r="AR275" s="118" t="s">
        <v>154</v>
      </c>
      <c r="AT275" s="118" t="s">
        <v>77</v>
      </c>
      <c r="AU275" s="118" t="s">
        <v>20</v>
      </c>
      <c r="AY275" s="118" t="s">
        <v>137</v>
      </c>
      <c r="BK275" s="123">
        <f>SUM($BK$276:$BK$277)</f>
        <v>0</v>
      </c>
    </row>
    <row r="276" spans="2:65" s="6" customFormat="1" ht="27" customHeight="1">
      <c r="B276" s="22"/>
      <c r="C276" s="125" t="s">
        <v>694</v>
      </c>
      <c r="D276" s="125" t="s">
        <v>138</v>
      </c>
      <c r="E276" s="126" t="s">
        <v>695</v>
      </c>
      <c r="F276" s="184" t="s">
        <v>696</v>
      </c>
      <c r="G276" s="185"/>
      <c r="H276" s="185"/>
      <c r="I276" s="185"/>
      <c r="J276" s="127" t="s">
        <v>697</v>
      </c>
      <c r="K276" s="128">
        <v>1</v>
      </c>
      <c r="L276" s="186">
        <v>0</v>
      </c>
      <c r="M276" s="185"/>
      <c r="N276" s="187">
        <f>ROUND($L$276*$K$276,2)</f>
        <v>0</v>
      </c>
      <c r="O276" s="185"/>
      <c r="P276" s="185"/>
      <c r="Q276" s="185"/>
      <c r="R276" s="23"/>
      <c r="T276" s="129"/>
      <c r="U276" s="29" t="s">
        <v>43</v>
      </c>
      <c r="W276" s="130">
        <f>$V$276*$K$276</f>
        <v>0</v>
      </c>
      <c r="X276" s="130">
        <v>0</v>
      </c>
      <c r="Y276" s="130">
        <f>$X$276*$K$276</f>
        <v>0</v>
      </c>
      <c r="Z276" s="130">
        <v>0</v>
      </c>
      <c r="AA276" s="131">
        <f>$Z$276*$K$276</f>
        <v>0</v>
      </c>
      <c r="AR276" s="6" t="s">
        <v>142</v>
      </c>
      <c r="AT276" s="6" t="s">
        <v>138</v>
      </c>
      <c r="AU276" s="6" t="s">
        <v>93</v>
      </c>
      <c r="AY276" s="6" t="s">
        <v>137</v>
      </c>
      <c r="BE276" s="80">
        <f>IF($U$276="základní",$N$276,0)</f>
        <v>0</v>
      </c>
      <c r="BF276" s="80">
        <f>IF($U$276="snížená",$N$276,0)</f>
        <v>0</v>
      </c>
      <c r="BG276" s="80">
        <f>IF($U$276="zákl. přenesená",$N$276,0)</f>
        <v>0</v>
      </c>
      <c r="BH276" s="80">
        <f>IF($U$276="sníž. přenesená",$N$276,0)</f>
        <v>0</v>
      </c>
      <c r="BI276" s="80">
        <f>IF($U$276="nulová",$N$276,0)</f>
        <v>0</v>
      </c>
      <c r="BJ276" s="6" t="s">
        <v>20</v>
      </c>
      <c r="BK276" s="80">
        <f>ROUND($L$276*$K$276,2)</f>
        <v>0</v>
      </c>
      <c r="BL276" s="6" t="s">
        <v>142</v>
      </c>
      <c r="BM276" s="6" t="s">
        <v>698</v>
      </c>
    </row>
    <row r="277" spans="2:65" s="6" customFormat="1" ht="15.75" customHeight="1">
      <c r="B277" s="22"/>
      <c r="C277" s="125" t="s">
        <v>699</v>
      </c>
      <c r="D277" s="125" t="s">
        <v>138</v>
      </c>
      <c r="E277" s="126" t="s">
        <v>700</v>
      </c>
      <c r="F277" s="184" t="s">
        <v>701</v>
      </c>
      <c r="G277" s="185"/>
      <c r="H277" s="185"/>
      <c r="I277" s="185"/>
      <c r="J277" s="127" t="s">
        <v>697</v>
      </c>
      <c r="K277" s="128">
        <v>1</v>
      </c>
      <c r="L277" s="186">
        <v>0</v>
      </c>
      <c r="M277" s="185"/>
      <c r="N277" s="187">
        <f>ROUND($L$277*$K$277,2)</f>
        <v>0</v>
      </c>
      <c r="O277" s="185"/>
      <c r="P277" s="185"/>
      <c r="Q277" s="185"/>
      <c r="R277" s="23"/>
      <c r="T277" s="129"/>
      <c r="U277" s="29" t="s">
        <v>43</v>
      </c>
      <c r="W277" s="130">
        <f>$V$277*$K$277</f>
        <v>0</v>
      </c>
      <c r="X277" s="130">
        <v>0</v>
      </c>
      <c r="Y277" s="130">
        <f>$X$277*$K$277</f>
        <v>0</v>
      </c>
      <c r="Z277" s="130">
        <v>0</v>
      </c>
      <c r="AA277" s="131">
        <f>$Z$277*$K$277</f>
        <v>0</v>
      </c>
      <c r="AR277" s="6" t="s">
        <v>142</v>
      </c>
      <c r="AT277" s="6" t="s">
        <v>138</v>
      </c>
      <c r="AU277" s="6" t="s">
        <v>93</v>
      </c>
      <c r="AY277" s="6" t="s">
        <v>137</v>
      </c>
      <c r="BE277" s="80">
        <f>IF($U$277="základní",$N$277,0)</f>
        <v>0</v>
      </c>
      <c r="BF277" s="80">
        <f>IF($U$277="snížená",$N$277,0)</f>
        <v>0</v>
      </c>
      <c r="BG277" s="80">
        <f>IF($U$277="zákl. přenesená",$N$277,0)</f>
        <v>0</v>
      </c>
      <c r="BH277" s="80">
        <f>IF($U$277="sníž. přenesená",$N$277,0)</f>
        <v>0</v>
      </c>
      <c r="BI277" s="80">
        <f>IF($U$277="nulová",$N$277,0)</f>
        <v>0</v>
      </c>
      <c r="BJ277" s="6" t="s">
        <v>20</v>
      </c>
      <c r="BK277" s="80">
        <f>ROUND($L$277*$K$277,2)</f>
        <v>0</v>
      </c>
      <c r="BL277" s="6" t="s">
        <v>142</v>
      </c>
      <c r="BM277" s="6" t="s">
        <v>702</v>
      </c>
    </row>
    <row r="278" spans="2:63" s="115" customFormat="1" ht="30.75" customHeight="1">
      <c r="B278" s="116"/>
      <c r="D278" s="124" t="s">
        <v>112</v>
      </c>
      <c r="E278" s="124"/>
      <c r="F278" s="124"/>
      <c r="G278" s="124"/>
      <c r="H278" s="124"/>
      <c r="I278" s="124"/>
      <c r="J278" s="124"/>
      <c r="K278" s="124"/>
      <c r="L278" s="124"/>
      <c r="M278" s="124"/>
      <c r="N278" s="182">
        <f>$BK$278</f>
        <v>0</v>
      </c>
      <c r="O278" s="183"/>
      <c r="P278" s="183"/>
      <c r="Q278" s="183"/>
      <c r="R278" s="119"/>
      <c r="T278" s="120"/>
      <c r="W278" s="121">
        <f>SUM($W$279:$W$288)</f>
        <v>0</v>
      </c>
      <c r="Y278" s="121">
        <f>SUM($Y$279:$Y$288)</f>
        <v>0</v>
      </c>
      <c r="AA278" s="122">
        <f>SUM($AA$279:$AA$288)</f>
        <v>0</v>
      </c>
      <c r="AR278" s="118" t="s">
        <v>154</v>
      </c>
      <c r="AT278" s="118" t="s">
        <v>77</v>
      </c>
      <c r="AU278" s="118" t="s">
        <v>20</v>
      </c>
      <c r="AY278" s="118" t="s">
        <v>137</v>
      </c>
      <c r="BK278" s="123">
        <f>SUM($BK$279:$BK$288)</f>
        <v>0</v>
      </c>
    </row>
    <row r="279" spans="2:65" s="6" customFormat="1" ht="15.75" customHeight="1">
      <c r="B279" s="22"/>
      <c r="C279" s="125" t="s">
        <v>703</v>
      </c>
      <c r="D279" s="125" t="s">
        <v>138</v>
      </c>
      <c r="E279" s="126" t="s">
        <v>704</v>
      </c>
      <c r="F279" s="184" t="s">
        <v>705</v>
      </c>
      <c r="G279" s="185"/>
      <c r="H279" s="185"/>
      <c r="I279" s="185"/>
      <c r="J279" s="127" t="s">
        <v>697</v>
      </c>
      <c r="K279" s="128">
        <v>1</v>
      </c>
      <c r="L279" s="186">
        <v>0</v>
      </c>
      <c r="M279" s="185"/>
      <c r="N279" s="187">
        <f>ROUND($L$279*$K$279,2)</f>
        <v>0</v>
      </c>
      <c r="O279" s="185"/>
      <c r="P279" s="185"/>
      <c r="Q279" s="185"/>
      <c r="R279" s="23"/>
      <c r="T279" s="129"/>
      <c r="U279" s="29" t="s">
        <v>43</v>
      </c>
      <c r="W279" s="130">
        <f>$V$279*$K$279</f>
        <v>0</v>
      </c>
      <c r="X279" s="130">
        <v>0</v>
      </c>
      <c r="Y279" s="130">
        <f>$X$279*$K$279</f>
        <v>0</v>
      </c>
      <c r="Z279" s="130">
        <v>0</v>
      </c>
      <c r="AA279" s="131">
        <f>$Z$279*$K$279</f>
        <v>0</v>
      </c>
      <c r="AR279" s="6" t="s">
        <v>142</v>
      </c>
      <c r="AT279" s="6" t="s">
        <v>138</v>
      </c>
      <c r="AU279" s="6" t="s">
        <v>93</v>
      </c>
      <c r="AY279" s="6" t="s">
        <v>137</v>
      </c>
      <c r="BE279" s="80">
        <f>IF($U$279="základní",$N$279,0)</f>
        <v>0</v>
      </c>
      <c r="BF279" s="80">
        <f>IF($U$279="snížená",$N$279,0)</f>
        <v>0</v>
      </c>
      <c r="BG279" s="80">
        <f>IF($U$279="zákl. přenesená",$N$279,0)</f>
        <v>0</v>
      </c>
      <c r="BH279" s="80">
        <f>IF($U$279="sníž. přenesená",$N$279,0)</f>
        <v>0</v>
      </c>
      <c r="BI279" s="80">
        <f>IF($U$279="nulová",$N$279,0)</f>
        <v>0</v>
      </c>
      <c r="BJ279" s="6" t="s">
        <v>20</v>
      </c>
      <c r="BK279" s="80">
        <f>ROUND($L$279*$K$279,2)</f>
        <v>0</v>
      </c>
      <c r="BL279" s="6" t="s">
        <v>142</v>
      </c>
      <c r="BM279" s="6" t="s">
        <v>706</v>
      </c>
    </row>
    <row r="280" spans="2:65" s="6" customFormat="1" ht="15.75" customHeight="1">
      <c r="B280" s="22"/>
      <c r="C280" s="125" t="s">
        <v>707</v>
      </c>
      <c r="D280" s="125" t="s">
        <v>138</v>
      </c>
      <c r="E280" s="126" t="s">
        <v>708</v>
      </c>
      <c r="F280" s="184" t="s">
        <v>709</v>
      </c>
      <c r="G280" s="185"/>
      <c r="H280" s="185"/>
      <c r="I280" s="185"/>
      <c r="J280" s="127" t="s">
        <v>697</v>
      </c>
      <c r="K280" s="128">
        <v>1</v>
      </c>
      <c r="L280" s="186">
        <v>0</v>
      </c>
      <c r="M280" s="185"/>
      <c r="N280" s="187">
        <f>ROUND($L$280*$K$280,2)</f>
        <v>0</v>
      </c>
      <c r="O280" s="185"/>
      <c r="P280" s="185"/>
      <c r="Q280" s="185"/>
      <c r="R280" s="23"/>
      <c r="T280" s="129"/>
      <c r="U280" s="29" t="s">
        <v>43</v>
      </c>
      <c r="W280" s="130">
        <f>$V$280*$K$280</f>
        <v>0</v>
      </c>
      <c r="X280" s="130">
        <v>0</v>
      </c>
      <c r="Y280" s="130">
        <f>$X$280*$K$280</f>
        <v>0</v>
      </c>
      <c r="Z280" s="130">
        <v>0</v>
      </c>
      <c r="AA280" s="131">
        <f>$Z$280*$K$280</f>
        <v>0</v>
      </c>
      <c r="AR280" s="6" t="s">
        <v>142</v>
      </c>
      <c r="AT280" s="6" t="s">
        <v>138</v>
      </c>
      <c r="AU280" s="6" t="s">
        <v>93</v>
      </c>
      <c r="AY280" s="6" t="s">
        <v>137</v>
      </c>
      <c r="BE280" s="80">
        <f>IF($U$280="základní",$N$280,0)</f>
        <v>0</v>
      </c>
      <c r="BF280" s="80">
        <f>IF($U$280="snížená",$N$280,0)</f>
        <v>0</v>
      </c>
      <c r="BG280" s="80">
        <f>IF($U$280="zákl. přenesená",$N$280,0)</f>
        <v>0</v>
      </c>
      <c r="BH280" s="80">
        <f>IF($U$280="sníž. přenesená",$N$280,0)</f>
        <v>0</v>
      </c>
      <c r="BI280" s="80">
        <f>IF($U$280="nulová",$N$280,0)</f>
        <v>0</v>
      </c>
      <c r="BJ280" s="6" t="s">
        <v>20</v>
      </c>
      <c r="BK280" s="80">
        <f>ROUND($L$280*$K$280,2)</f>
        <v>0</v>
      </c>
      <c r="BL280" s="6" t="s">
        <v>142</v>
      </c>
      <c r="BM280" s="6" t="s">
        <v>710</v>
      </c>
    </row>
    <row r="281" spans="2:65" s="6" customFormat="1" ht="39" customHeight="1">
      <c r="B281" s="22"/>
      <c r="C281" s="125" t="s">
        <v>711</v>
      </c>
      <c r="D281" s="125" t="s">
        <v>138</v>
      </c>
      <c r="E281" s="126" t="s">
        <v>712</v>
      </c>
      <c r="F281" s="184" t="s">
        <v>713</v>
      </c>
      <c r="G281" s="185"/>
      <c r="H281" s="185"/>
      <c r="I281" s="185"/>
      <c r="J281" s="127" t="s">
        <v>697</v>
      </c>
      <c r="K281" s="128">
        <v>1</v>
      </c>
      <c r="L281" s="186">
        <v>0</v>
      </c>
      <c r="M281" s="185"/>
      <c r="N281" s="187">
        <f>ROUND($L$281*$K$281,2)</f>
        <v>0</v>
      </c>
      <c r="O281" s="185"/>
      <c r="P281" s="185"/>
      <c r="Q281" s="185"/>
      <c r="R281" s="23"/>
      <c r="T281" s="129"/>
      <c r="U281" s="29" t="s">
        <v>43</v>
      </c>
      <c r="W281" s="130">
        <f>$V$281*$K$281</f>
        <v>0</v>
      </c>
      <c r="X281" s="130">
        <v>0</v>
      </c>
      <c r="Y281" s="130">
        <f>$X$281*$K$281</f>
        <v>0</v>
      </c>
      <c r="Z281" s="130">
        <v>0</v>
      </c>
      <c r="AA281" s="131">
        <f>$Z$281*$K$281</f>
        <v>0</v>
      </c>
      <c r="AR281" s="6" t="s">
        <v>142</v>
      </c>
      <c r="AT281" s="6" t="s">
        <v>138</v>
      </c>
      <c r="AU281" s="6" t="s">
        <v>93</v>
      </c>
      <c r="AY281" s="6" t="s">
        <v>137</v>
      </c>
      <c r="BE281" s="80">
        <f>IF($U$281="základní",$N$281,0)</f>
        <v>0</v>
      </c>
      <c r="BF281" s="80">
        <f>IF($U$281="snížená",$N$281,0)</f>
        <v>0</v>
      </c>
      <c r="BG281" s="80">
        <f>IF($U$281="zákl. přenesená",$N$281,0)</f>
        <v>0</v>
      </c>
      <c r="BH281" s="80">
        <f>IF($U$281="sníž. přenesená",$N$281,0)</f>
        <v>0</v>
      </c>
      <c r="BI281" s="80">
        <f>IF($U$281="nulová",$N$281,0)</f>
        <v>0</v>
      </c>
      <c r="BJ281" s="6" t="s">
        <v>20</v>
      </c>
      <c r="BK281" s="80">
        <f>ROUND($L$281*$K$281,2)</f>
        <v>0</v>
      </c>
      <c r="BL281" s="6" t="s">
        <v>142</v>
      </c>
      <c r="BM281" s="6" t="s">
        <v>714</v>
      </c>
    </row>
    <row r="282" spans="2:65" s="6" customFormat="1" ht="39" customHeight="1">
      <c r="B282" s="22"/>
      <c r="C282" s="125" t="s">
        <v>715</v>
      </c>
      <c r="D282" s="125" t="s">
        <v>138</v>
      </c>
      <c r="E282" s="126" t="s">
        <v>716</v>
      </c>
      <c r="F282" s="184" t="s">
        <v>717</v>
      </c>
      <c r="G282" s="185"/>
      <c r="H282" s="185"/>
      <c r="I282" s="185"/>
      <c r="J282" s="127" t="s">
        <v>697</v>
      </c>
      <c r="K282" s="128">
        <v>1</v>
      </c>
      <c r="L282" s="186">
        <v>0</v>
      </c>
      <c r="M282" s="185"/>
      <c r="N282" s="187">
        <f>ROUND($L$282*$K$282,2)</f>
        <v>0</v>
      </c>
      <c r="O282" s="185"/>
      <c r="P282" s="185"/>
      <c r="Q282" s="185"/>
      <c r="R282" s="23"/>
      <c r="T282" s="129"/>
      <c r="U282" s="29" t="s">
        <v>43</v>
      </c>
      <c r="W282" s="130">
        <f>$V$282*$K$282</f>
        <v>0</v>
      </c>
      <c r="X282" s="130">
        <v>0</v>
      </c>
      <c r="Y282" s="130">
        <f>$X$282*$K$282</f>
        <v>0</v>
      </c>
      <c r="Z282" s="130">
        <v>0</v>
      </c>
      <c r="AA282" s="131">
        <f>$Z$282*$K$282</f>
        <v>0</v>
      </c>
      <c r="AR282" s="6" t="s">
        <v>142</v>
      </c>
      <c r="AT282" s="6" t="s">
        <v>138</v>
      </c>
      <c r="AU282" s="6" t="s">
        <v>93</v>
      </c>
      <c r="AY282" s="6" t="s">
        <v>137</v>
      </c>
      <c r="BE282" s="80">
        <f>IF($U$282="základní",$N$282,0)</f>
        <v>0</v>
      </c>
      <c r="BF282" s="80">
        <f>IF($U$282="snížená",$N$282,0)</f>
        <v>0</v>
      </c>
      <c r="BG282" s="80">
        <f>IF($U$282="zákl. přenesená",$N$282,0)</f>
        <v>0</v>
      </c>
      <c r="BH282" s="80">
        <f>IF($U$282="sníž. přenesená",$N$282,0)</f>
        <v>0</v>
      </c>
      <c r="BI282" s="80">
        <f>IF($U$282="nulová",$N$282,0)</f>
        <v>0</v>
      </c>
      <c r="BJ282" s="6" t="s">
        <v>20</v>
      </c>
      <c r="BK282" s="80">
        <f>ROUND($L$282*$K$282,2)</f>
        <v>0</v>
      </c>
      <c r="BL282" s="6" t="s">
        <v>142</v>
      </c>
      <c r="BM282" s="6" t="s">
        <v>718</v>
      </c>
    </row>
    <row r="283" spans="2:65" s="6" customFormat="1" ht="39" customHeight="1">
      <c r="B283" s="22"/>
      <c r="C283" s="125" t="s">
        <v>719</v>
      </c>
      <c r="D283" s="125" t="s">
        <v>138</v>
      </c>
      <c r="E283" s="126" t="s">
        <v>720</v>
      </c>
      <c r="F283" s="184" t="s">
        <v>721</v>
      </c>
      <c r="G283" s="185"/>
      <c r="H283" s="185"/>
      <c r="I283" s="185"/>
      <c r="J283" s="127" t="s">
        <v>697</v>
      </c>
      <c r="K283" s="128">
        <v>1</v>
      </c>
      <c r="L283" s="186">
        <v>0</v>
      </c>
      <c r="M283" s="185"/>
      <c r="N283" s="187">
        <f>ROUND($L$283*$K$283,2)</f>
        <v>0</v>
      </c>
      <c r="O283" s="185"/>
      <c r="P283" s="185"/>
      <c r="Q283" s="185"/>
      <c r="R283" s="23"/>
      <c r="T283" s="129"/>
      <c r="U283" s="29" t="s">
        <v>43</v>
      </c>
      <c r="W283" s="130">
        <f>$V$283*$K$283</f>
        <v>0</v>
      </c>
      <c r="X283" s="130">
        <v>0</v>
      </c>
      <c r="Y283" s="130">
        <f>$X$283*$K$283</f>
        <v>0</v>
      </c>
      <c r="Z283" s="130">
        <v>0</v>
      </c>
      <c r="AA283" s="131">
        <f>$Z$283*$K$283</f>
        <v>0</v>
      </c>
      <c r="AR283" s="6" t="s">
        <v>142</v>
      </c>
      <c r="AT283" s="6" t="s">
        <v>138</v>
      </c>
      <c r="AU283" s="6" t="s">
        <v>93</v>
      </c>
      <c r="AY283" s="6" t="s">
        <v>137</v>
      </c>
      <c r="BE283" s="80">
        <f>IF($U$283="základní",$N$283,0)</f>
        <v>0</v>
      </c>
      <c r="BF283" s="80">
        <f>IF($U$283="snížená",$N$283,0)</f>
        <v>0</v>
      </c>
      <c r="BG283" s="80">
        <f>IF($U$283="zákl. přenesená",$N$283,0)</f>
        <v>0</v>
      </c>
      <c r="BH283" s="80">
        <f>IF($U$283="sníž. přenesená",$N$283,0)</f>
        <v>0</v>
      </c>
      <c r="BI283" s="80">
        <f>IF($U$283="nulová",$N$283,0)</f>
        <v>0</v>
      </c>
      <c r="BJ283" s="6" t="s">
        <v>20</v>
      </c>
      <c r="BK283" s="80">
        <f>ROUND($L$283*$K$283,2)</f>
        <v>0</v>
      </c>
      <c r="BL283" s="6" t="s">
        <v>142</v>
      </c>
      <c r="BM283" s="6" t="s">
        <v>722</v>
      </c>
    </row>
    <row r="284" spans="2:65" s="6" customFormat="1" ht="39" customHeight="1">
      <c r="B284" s="22"/>
      <c r="C284" s="125" t="s">
        <v>723</v>
      </c>
      <c r="D284" s="125" t="s">
        <v>138</v>
      </c>
      <c r="E284" s="126" t="s">
        <v>724</v>
      </c>
      <c r="F284" s="184" t="s">
        <v>725</v>
      </c>
      <c r="G284" s="185"/>
      <c r="H284" s="185"/>
      <c r="I284" s="185"/>
      <c r="J284" s="127" t="s">
        <v>697</v>
      </c>
      <c r="K284" s="128">
        <v>1</v>
      </c>
      <c r="L284" s="186">
        <v>0</v>
      </c>
      <c r="M284" s="185"/>
      <c r="N284" s="187">
        <f>ROUND($L$284*$K$284,2)</f>
        <v>0</v>
      </c>
      <c r="O284" s="185"/>
      <c r="P284" s="185"/>
      <c r="Q284" s="185"/>
      <c r="R284" s="23"/>
      <c r="T284" s="129"/>
      <c r="U284" s="29" t="s">
        <v>43</v>
      </c>
      <c r="W284" s="130">
        <f>$V$284*$K$284</f>
        <v>0</v>
      </c>
      <c r="X284" s="130">
        <v>0</v>
      </c>
      <c r="Y284" s="130">
        <f>$X$284*$K$284</f>
        <v>0</v>
      </c>
      <c r="Z284" s="130">
        <v>0</v>
      </c>
      <c r="AA284" s="131">
        <f>$Z$284*$K$284</f>
        <v>0</v>
      </c>
      <c r="AR284" s="6" t="s">
        <v>142</v>
      </c>
      <c r="AT284" s="6" t="s">
        <v>138</v>
      </c>
      <c r="AU284" s="6" t="s">
        <v>93</v>
      </c>
      <c r="AY284" s="6" t="s">
        <v>137</v>
      </c>
      <c r="BE284" s="80">
        <f>IF($U$284="základní",$N$284,0)</f>
        <v>0</v>
      </c>
      <c r="BF284" s="80">
        <f>IF($U$284="snížená",$N$284,0)</f>
        <v>0</v>
      </c>
      <c r="BG284" s="80">
        <f>IF($U$284="zákl. přenesená",$N$284,0)</f>
        <v>0</v>
      </c>
      <c r="BH284" s="80">
        <f>IF($U$284="sníž. přenesená",$N$284,0)</f>
        <v>0</v>
      </c>
      <c r="BI284" s="80">
        <f>IF($U$284="nulová",$N$284,0)</f>
        <v>0</v>
      </c>
      <c r="BJ284" s="6" t="s">
        <v>20</v>
      </c>
      <c r="BK284" s="80">
        <f>ROUND($L$284*$K$284,2)</f>
        <v>0</v>
      </c>
      <c r="BL284" s="6" t="s">
        <v>142</v>
      </c>
      <c r="BM284" s="6" t="s">
        <v>726</v>
      </c>
    </row>
    <row r="285" spans="2:65" s="6" customFormat="1" ht="15.75" customHeight="1">
      <c r="B285" s="22"/>
      <c r="C285" s="125" t="s">
        <v>727</v>
      </c>
      <c r="D285" s="125" t="s">
        <v>138</v>
      </c>
      <c r="E285" s="126" t="s">
        <v>728</v>
      </c>
      <c r="F285" s="184" t="s">
        <v>729</v>
      </c>
      <c r="G285" s="185"/>
      <c r="H285" s="185"/>
      <c r="I285" s="185"/>
      <c r="J285" s="127" t="s">
        <v>697</v>
      </c>
      <c r="K285" s="128">
        <v>1</v>
      </c>
      <c r="L285" s="186">
        <v>0</v>
      </c>
      <c r="M285" s="185"/>
      <c r="N285" s="187">
        <f>ROUND($L$285*$K$285,2)</f>
        <v>0</v>
      </c>
      <c r="O285" s="185"/>
      <c r="P285" s="185"/>
      <c r="Q285" s="185"/>
      <c r="R285" s="23"/>
      <c r="T285" s="129"/>
      <c r="U285" s="29" t="s">
        <v>43</v>
      </c>
      <c r="W285" s="130">
        <f>$V$285*$K$285</f>
        <v>0</v>
      </c>
      <c r="X285" s="130">
        <v>0</v>
      </c>
      <c r="Y285" s="130">
        <f>$X$285*$K$285</f>
        <v>0</v>
      </c>
      <c r="Z285" s="130">
        <v>0</v>
      </c>
      <c r="AA285" s="131">
        <f>$Z$285*$K$285</f>
        <v>0</v>
      </c>
      <c r="AR285" s="6" t="s">
        <v>142</v>
      </c>
      <c r="AT285" s="6" t="s">
        <v>138</v>
      </c>
      <c r="AU285" s="6" t="s">
        <v>93</v>
      </c>
      <c r="AY285" s="6" t="s">
        <v>137</v>
      </c>
      <c r="BE285" s="80">
        <f>IF($U$285="základní",$N$285,0)</f>
        <v>0</v>
      </c>
      <c r="BF285" s="80">
        <f>IF($U$285="snížená",$N$285,0)</f>
        <v>0</v>
      </c>
      <c r="BG285" s="80">
        <f>IF($U$285="zákl. přenesená",$N$285,0)</f>
        <v>0</v>
      </c>
      <c r="BH285" s="80">
        <f>IF($U$285="sníž. přenesená",$N$285,0)</f>
        <v>0</v>
      </c>
      <c r="BI285" s="80">
        <f>IF($U$285="nulová",$N$285,0)</f>
        <v>0</v>
      </c>
      <c r="BJ285" s="6" t="s">
        <v>20</v>
      </c>
      <c r="BK285" s="80">
        <f>ROUND($L$285*$K$285,2)</f>
        <v>0</v>
      </c>
      <c r="BL285" s="6" t="s">
        <v>142</v>
      </c>
      <c r="BM285" s="6" t="s">
        <v>730</v>
      </c>
    </row>
    <row r="286" spans="2:65" s="6" customFormat="1" ht="15.75" customHeight="1">
      <c r="B286" s="22"/>
      <c r="C286" s="125" t="s">
        <v>731</v>
      </c>
      <c r="D286" s="125" t="s">
        <v>138</v>
      </c>
      <c r="E286" s="126" t="s">
        <v>732</v>
      </c>
      <c r="F286" s="184" t="s">
        <v>733</v>
      </c>
      <c r="G286" s="185"/>
      <c r="H286" s="185"/>
      <c r="I286" s="185"/>
      <c r="J286" s="127" t="s">
        <v>697</v>
      </c>
      <c r="K286" s="128">
        <v>1</v>
      </c>
      <c r="L286" s="186">
        <v>0</v>
      </c>
      <c r="M286" s="185"/>
      <c r="N286" s="187">
        <f>ROUND($L$286*$K$286,2)</f>
        <v>0</v>
      </c>
      <c r="O286" s="185"/>
      <c r="P286" s="185"/>
      <c r="Q286" s="185"/>
      <c r="R286" s="23"/>
      <c r="T286" s="129"/>
      <c r="U286" s="29" t="s">
        <v>43</v>
      </c>
      <c r="W286" s="130">
        <f>$V$286*$K$286</f>
        <v>0</v>
      </c>
      <c r="X286" s="130">
        <v>0</v>
      </c>
      <c r="Y286" s="130">
        <f>$X$286*$K$286</f>
        <v>0</v>
      </c>
      <c r="Z286" s="130">
        <v>0</v>
      </c>
      <c r="AA286" s="131">
        <f>$Z$286*$K$286</f>
        <v>0</v>
      </c>
      <c r="AR286" s="6" t="s">
        <v>142</v>
      </c>
      <c r="AT286" s="6" t="s">
        <v>138</v>
      </c>
      <c r="AU286" s="6" t="s">
        <v>93</v>
      </c>
      <c r="AY286" s="6" t="s">
        <v>137</v>
      </c>
      <c r="BE286" s="80">
        <f>IF($U$286="základní",$N$286,0)</f>
        <v>0</v>
      </c>
      <c r="BF286" s="80">
        <f>IF($U$286="snížená",$N$286,0)</f>
        <v>0</v>
      </c>
      <c r="BG286" s="80">
        <f>IF($U$286="zákl. přenesená",$N$286,0)</f>
        <v>0</v>
      </c>
      <c r="BH286" s="80">
        <f>IF($U$286="sníž. přenesená",$N$286,0)</f>
        <v>0</v>
      </c>
      <c r="BI286" s="80">
        <f>IF($U$286="nulová",$N$286,0)</f>
        <v>0</v>
      </c>
      <c r="BJ286" s="6" t="s">
        <v>20</v>
      </c>
      <c r="BK286" s="80">
        <f>ROUND($L$286*$K$286,2)</f>
        <v>0</v>
      </c>
      <c r="BL286" s="6" t="s">
        <v>142</v>
      </c>
      <c r="BM286" s="6" t="s">
        <v>734</v>
      </c>
    </row>
    <row r="287" spans="2:65" s="6" customFormat="1" ht="15.75" customHeight="1">
      <c r="B287" s="22"/>
      <c r="C287" s="125" t="s">
        <v>735</v>
      </c>
      <c r="D287" s="125" t="s">
        <v>138</v>
      </c>
      <c r="E287" s="126" t="s">
        <v>736</v>
      </c>
      <c r="F287" s="184" t="s">
        <v>737</v>
      </c>
      <c r="G287" s="185"/>
      <c r="H287" s="185"/>
      <c r="I287" s="185"/>
      <c r="J287" s="127" t="s">
        <v>697</v>
      </c>
      <c r="K287" s="128">
        <v>1</v>
      </c>
      <c r="L287" s="186">
        <v>0</v>
      </c>
      <c r="M287" s="185"/>
      <c r="N287" s="187">
        <f>ROUND($L$287*$K$287,2)</f>
        <v>0</v>
      </c>
      <c r="O287" s="185"/>
      <c r="P287" s="185"/>
      <c r="Q287" s="185"/>
      <c r="R287" s="23"/>
      <c r="T287" s="129"/>
      <c r="U287" s="29" t="s">
        <v>43</v>
      </c>
      <c r="W287" s="130">
        <f>$V$287*$K$287</f>
        <v>0</v>
      </c>
      <c r="X287" s="130">
        <v>0</v>
      </c>
      <c r="Y287" s="130">
        <f>$X$287*$K$287</f>
        <v>0</v>
      </c>
      <c r="Z287" s="130">
        <v>0</v>
      </c>
      <c r="AA287" s="131">
        <f>$Z$287*$K$287</f>
        <v>0</v>
      </c>
      <c r="AR287" s="6" t="s">
        <v>142</v>
      </c>
      <c r="AT287" s="6" t="s">
        <v>138</v>
      </c>
      <c r="AU287" s="6" t="s">
        <v>93</v>
      </c>
      <c r="AY287" s="6" t="s">
        <v>137</v>
      </c>
      <c r="BE287" s="80">
        <f>IF($U$287="základní",$N$287,0)</f>
        <v>0</v>
      </c>
      <c r="BF287" s="80">
        <f>IF($U$287="snížená",$N$287,0)</f>
        <v>0</v>
      </c>
      <c r="BG287" s="80">
        <f>IF($U$287="zákl. přenesená",$N$287,0)</f>
        <v>0</v>
      </c>
      <c r="BH287" s="80">
        <f>IF($U$287="sníž. přenesená",$N$287,0)</f>
        <v>0</v>
      </c>
      <c r="BI287" s="80">
        <f>IF($U$287="nulová",$N$287,0)</f>
        <v>0</v>
      </c>
      <c r="BJ287" s="6" t="s">
        <v>20</v>
      </c>
      <c r="BK287" s="80">
        <f>ROUND($L$287*$K$287,2)</f>
        <v>0</v>
      </c>
      <c r="BL287" s="6" t="s">
        <v>142</v>
      </c>
      <c r="BM287" s="6" t="s">
        <v>738</v>
      </c>
    </row>
    <row r="288" spans="2:65" s="6" customFormat="1" ht="15.75" customHeight="1">
      <c r="B288" s="22"/>
      <c r="C288" s="125" t="s">
        <v>739</v>
      </c>
      <c r="D288" s="125" t="s">
        <v>138</v>
      </c>
      <c r="E288" s="126" t="s">
        <v>740</v>
      </c>
      <c r="F288" s="184" t="s">
        <v>741</v>
      </c>
      <c r="G288" s="185"/>
      <c r="H288" s="185"/>
      <c r="I288" s="185"/>
      <c r="J288" s="127" t="s">
        <v>697</v>
      </c>
      <c r="K288" s="128">
        <v>1</v>
      </c>
      <c r="L288" s="186">
        <v>0</v>
      </c>
      <c r="M288" s="185"/>
      <c r="N288" s="187">
        <f>ROUND($L$288*$K$288,2)</f>
        <v>0</v>
      </c>
      <c r="O288" s="185"/>
      <c r="P288" s="185"/>
      <c r="Q288" s="185"/>
      <c r="R288" s="23"/>
      <c r="T288" s="129"/>
      <c r="U288" s="29" t="s">
        <v>43</v>
      </c>
      <c r="W288" s="130">
        <f>$V$288*$K$288</f>
        <v>0</v>
      </c>
      <c r="X288" s="130">
        <v>0</v>
      </c>
      <c r="Y288" s="130">
        <f>$X$288*$K$288</f>
        <v>0</v>
      </c>
      <c r="Z288" s="130">
        <v>0</v>
      </c>
      <c r="AA288" s="131">
        <f>$Z$288*$K$288</f>
        <v>0</v>
      </c>
      <c r="AR288" s="6" t="s">
        <v>142</v>
      </c>
      <c r="AT288" s="6" t="s">
        <v>138</v>
      </c>
      <c r="AU288" s="6" t="s">
        <v>93</v>
      </c>
      <c r="AY288" s="6" t="s">
        <v>137</v>
      </c>
      <c r="BE288" s="80">
        <f>IF($U$288="základní",$N$288,0)</f>
        <v>0</v>
      </c>
      <c r="BF288" s="80">
        <f>IF($U$288="snížená",$N$288,0)</f>
        <v>0</v>
      </c>
      <c r="BG288" s="80">
        <f>IF($U$288="zákl. přenesená",$N$288,0)</f>
        <v>0</v>
      </c>
      <c r="BH288" s="80">
        <f>IF($U$288="sníž. přenesená",$N$288,0)</f>
        <v>0</v>
      </c>
      <c r="BI288" s="80">
        <f>IF($U$288="nulová",$N$288,0)</f>
        <v>0</v>
      </c>
      <c r="BJ288" s="6" t="s">
        <v>20</v>
      </c>
      <c r="BK288" s="80">
        <f>ROUND($L$288*$K$288,2)</f>
        <v>0</v>
      </c>
      <c r="BL288" s="6" t="s">
        <v>142</v>
      </c>
      <c r="BM288" s="6" t="s">
        <v>742</v>
      </c>
    </row>
    <row r="289" spans="2:63" s="6" customFormat="1" ht="51" customHeight="1">
      <c r="B289" s="22"/>
      <c r="D289" s="117" t="s">
        <v>743</v>
      </c>
      <c r="N289" s="180">
        <f>$BK$289</f>
        <v>0</v>
      </c>
      <c r="O289" s="148"/>
      <c r="P289" s="148"/>
      <c r="Q289" s="148"/>
      <c r="R289" s="23"/>
      <c r="T289" s="136"/>
      <c r="U289" s="41"/>
      <c r="V289" s="41"/>
      <c r="W289" s="41"/>
      <c r="X289" s="41"/>
      <c r="Y289" s="41"/>
      <c r="Z289" s="41"/>
      <c r="AA289" s="43"/>
      <c r="AT289" s="6" t="s">
        <v>77</v>
      </c>
      <c r="AU289" s="6" t="s">
        <v>78</v>
      </c>
      <c r="AY289" s="6" t="s">
        <v>744</v>
      </c>
      <c r="BK289" s="80">
        <v>0</v>
      </c>
    </row>
    <row r="290" spans="2:18" s="6" customFormat="1" ht="7.5" customHeight="1">
      <c r="B290" s="44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6"/>
    </row>
    <row r="291" s="2" customFormat="1" ht="14.25" customHeight="1"/>
  </sheetData>
  <sheetProtection/>
  <mergeCells count="538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L288:M288"/>
    <mergeCell ref="N288:Q288"/>
    <mergeCell ref="N125:Q125"/>
    <mergeCell ref="N126:Q126"/>
    <mergeCell ref="N127:Q127"/>
    <mergeCell ref="N156:Q156"/>
    <mergeCell ref="N158:Q158"/>
    <mergeCell ref="N160:Q160"/>
    <mergeCell ref="N169:Q169"/>
    <mergeCell ref="N289:Q289"/>
    <mergeCell ref="H1:K1"/>
    <mergeCell ref="S2:AC2"/>
    <mergeCell ref="N260:Q260"/>
    <mergeCell ref="N267:Q267"/>
    <mergeCell ref="N272:Q272"/>
    <mergeCell ref="N274:Q274"/>
    <mergeCell ref="N275:Q275"/>
    <mergeCell ref="N278:Q278"/>
    <mergeCell ref="F288:I28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Matys</dc:creator>
  <cp:keywords/>
  <dc:description/>
  <cp:lastModifiedBy>Jiří Matys</cp:lastModifiedBy>
  <dcterms:created xsi:type="dcterms:W3CDTF">2016-02-01T09:09:13Z</dcterms:created>
  <dcterms:modified xsi:type="dcterms:W3CDTF">2016-02-01T11:45:19Z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