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investice2\Documents\MŠ U Stadionu\Veřejná zakázka dle zákona\Dodatečné práce zadání ZPŘ\Výkaz výměr\"/>
    </mc:Choice>
  </mc:AlternateContent>
  <bookViews>
    <workbookView xWindow="0" yWindow="0" windowWidth="28800" windowHeight="118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027_Pol" sheetId="12" r:id="rId4"/>
  </sheets>
  <externalReferences>
    <externalReference r:id="rId5"/>
  </externalReferences>
  <definedNames>
    <definedName name="CelkemDPHVypocet" localSheetId="1">Stavba!$H$41</definedName>
    <definedName name="CenaCelkem">Stavba!$G$28</definedName>
    <definedName name="CenaCelkemBezDPH">Stavba!$G$27</definedName>
    <definedName name="CenaCelkemVypocet" localSheetId="1">Stavba!$I$41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Z027_Pol!$1:$7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1">Stavba!$A$1:$J$52</definedName>
    <definedName name="_xlnm.Print_Area" localSheetId="3">Z027_Pol!$A$1:$X$38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Stavba!$F$41</definedName>
    <definedName name="ZakladDPHZakl">Stavba!$G$25</definedName>
    <definedName name="ZakladDPHZaklVypocet" localSheetId="1">Stavba!$G$41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9" i="12" l="1"/>
  <c r="M9" i="12" s="1"/>
  <c r="I9" i="12"/>
  <c r="K9" i="12"/>
  <c r="O9" i="12"/>
  <c r="Q9" i="12"/>
  <c r="V9" i="12"/>
  <c r="V8" i="12" s="1"/>
  <c r="G10" i="12"/>
  <c r="G8" i="12" s="1"/>
  <c r="I48" i="1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I34" i="12"/>
  <c r="Q34" i="12"/>
  <c r="V34" i="12"/>
  <c r="G35" i="12"/>
  <c r="G34" i="12" s="1"/>
  <c r="I51" i="1" s="1"/>
  <c r="I35" i="12"/>
  <c r="K35" i="12"/>
  <c r="K34" i="12" s="1"/>
  <c r="O35" i="12"/>
  <c r="O34" i="12" s="1"/>
  <c r="Q35" i="12"/>
  <c r="V35" i="12"/>
  <c r="F41" i="1"/>
  <c r="G41" i="1"/>
  <c r="H41" i="1"/>
  <c r="I41" i="1"/>
  <c r="J39" i="1" s="1"/>
  <c r="J40" i="1"/>
  <c r="J38" i="1" l="1"/>
  <c r="J41" i="1" s="1"/>
  <c r="V22" i="12"/>
  <c r="O8" i="12"/>
  <c r="M35" i="12"/>
  <c r="M34" i="12" s="1"/>
  <c r="M10" i="12"/>
  <c r="M8" i="12" s="1"/>
  <c r="G13" i="12"/>
  <c r="I8" i="12"/>
  <c r="V13" i="12"/>
  <c r="G22" i="12"/>
  <c r="I50" i="1" s="1"/>
  <c r="K8" i="12"/>
  <c r="Q13" i="12"/>
  <c r="K22" i="12"/>
  <c r="Q8" i="12"/>
  <c r="Q22" i="12"/>
  <c r="I22" i="12"/>
  <c r="O13" i="12"/>
  <c r="O22" i="12"/>
  <c r="K13" i="12"/>
  <c r="I13" i="12"/>
  <c r="M24" i="12"/>
  <c r="M22" i="12" s="1"/>
  <c r="M16" i="12"/>
  <c r="M13" i="12" s="1"/>
  <c r="J27" i="1"/>
  <c r="J26" i="1"/>
  <c r="G37" i="1"/>
  <c r="F37" i="1"/>
  <c r="J23" i="1"/>
  <c r="J24" i="1"/>
  <c r="J25" i="1"/>
  <c r="E24" i="1"/>
  <c r="E26" i="1"/>
  <c r="I49" i="1" l="1"/>
  <c r="I17" i="1"/>
  <c r="I52" i="1"/>
  <c r="I16" i="1"/>
  <c r="I21" i="1" s="1"/>
  <c r="G25" i="1" s="1"/>
  <c r="G27" i="1" s="1"/>
  <c r="J50" i="1" l="1"/>
  <c r="J51" i="1"/>
  <c r="J48" i="1"/>
  <c r="J49" i="1"/>
  <c r="J5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Filip Švec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<sst xmlns="http://schemas.openxmlformats.org/spreadsheetml/2006/main" count="292" uniqueCount="163">
  <si>
    <t>%</t>
  </si>
  <si>
    <t>Cena celkem</t>
  </si>
  <si>
    <t>Za zhotovitele</t>
  </si>
  <si>
    <t>Za objednatele</t>
  </si>
  <si>
    <t>Položkový rozpočet stavby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</si>
  <si>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</si>
  <si>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</si>
  <si>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</si>
  <si>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</si>
  <si>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</si>
  <si>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</si>
  <si>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</si>
  <si>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</si>
  <si>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</si>
  <si>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</si>
  <si>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</si>
  <si>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</si>
  <si>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</si>
  <si>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</si>
  <si>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</si>
  <si>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</si>
  <si>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</si>
  <si>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</si>
  <si>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</si>
  <si>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</si>
  <si>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</si>
  <si>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</si>
  <si>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</si>
  <si>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</si>
  <si>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</si>
  <si>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</si>
  <si>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</si>
  <si>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</si>
  <si>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</si>
  <si>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</si>
  <si>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</si>
  <si>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</si>
  <si>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</si>
  <si>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</si>
  <si>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</si>
  <si>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</si>
  <si>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</si>
  <si>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Z027_R00</t>
  </si>
  <si>
    <t>ZTI - doplnění kemper ventilu</t>
  </si>
  <si>
    <t>02</t>
  </si>
  <si>
    <t>-</t>
  </si>
  <si>
    <t>Objekt:</t>
  </si>
  <si>
    <t>Rozpočet:</t>
  </si>
  <si>
    <t>Město Česká Třebová</t>
  </si>
  <si>
    <t>Staré náměstí 78</t>
  </si>
  <si>
    <t>Česká Třebová</t>
  </si>
  <si>
    <t>56002</t>
  </si>
  <si>
    <t>00278653</t>
  </si>
  <si>
    <t>CZ00278653</t>
  </si>
  <si>
    <t>Stavba</t>
  </si>
  <si>
    <t>Celkem za stavbu</t>
  </si>
  <si>
    <t>CZK</t>
  </si>
  <si>
    <t>Rekapitulace dílů</t>
  </si>
  <si>
    <t>Typ dílu</t>
  </si>
  <si>
    <t>9</t>
  </si>
  <si>
    <t>Ostatní konstrukce, bourání</t>
  </si>
  <si>
    <t>722</t>
  </si>
  <si>
    <t>Zdravotechnika - vnitřní vodovod</t>
  </si>
  <si>
    <t>97</t>
  </si>
  <si>
    <t>Přesuny suti a vybouraných hmot</t>
  </si>
  <si>
    <t>PSU</t>
  </si>
  <si>
    <t>VRN3</t>
  </si>
  <si>
    <t>Zařízení staveniště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</si>
  <si>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</si>
  <si>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</si>
  <si>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</si>
  <si>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</si>
  <si>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</si>
  <si>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</si>
  <si>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</si>
  <si>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</si>
  <si>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</si>
  <si>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</si>
  <si>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</si>
  <si>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</si>
  <si>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</si>
  <si>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</si>
  <si>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</si>
  <si>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</si>
  <si>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</si>
  <si>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</si>
  <si>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</si>
  <si>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</si>
  <si>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</si>
  <si>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</si>
  <si>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</si>
  <si>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</si>
  <si>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</si>
  <si>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</si>
  <si>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</si>
  <si>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</si>
  <si>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</si>
  <si>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974031164</t>
  </si>
  <si>
    <t>Vysekání rýh ve zdi cihelné 15 x 15 cm</t>
  </si>
  <si>
    <t>m</t>
  </si>
  <si>
    <t>RTS 21/ I</t>
  </si>
  <si>
    <t>Práce</t>
  </si>
  <si>
    <t>POL1_</t>
  </si>
  <si>
    <t>612403399</t>
  </si>
  <si>
    <t>Hrubá výplň rýh ve stěnách maltou</t>
  </si>
  <si>
    <t>m2</t>
  </si>
  <si>
    <t>3,50*0,20</t>
  </si>
  <si>
    <t>VV</t>
  </si>
  <si>
    <t>970031025</t>
  </si>
  <si>
    <t>Vrtání jádrové do zdiva cihelného d 25 mm</t>
  </si>
  <si>
    <t>722174022</t>
  </si>
  <si>
    <t>Potrubí zplastových trubek zpolypropylenu (PPR) svařovaných polyfuzně PN 20 (SDR 6) D 20 x 3,4</t>
  </si>
  <si>
    <t>URS</t>
  </si>
  <si>
    <t>Indiv</t>
  </si>
  <si>
    <t>POL1_7</t>
  </si>
  <si>
    <t>722181232R00</t>
  </si>
  <si>
    <t>Ochrana potrubí termoizolačními trubicemi zpěnového polyetylenu PE přilepenými vpříčných a podélných spojích, tloušťky izolace přes 9 do 13 mm, vnitřního průměru izolace DN přes 22 do 45 mm</t>
  </si>
  <si>
    <t>R-položka</t>
  </si>
  <si>
    <t>POL12_1</t>
  </si>
  <si>
    <t>722190401</t>
  </si>
  <si>
    <t>Vyvedení a upevnění výpustku do DN 25</t>
  </si>
  <si>
    <t>kus</t>
  </si>
  <si>
    <t>722220231</t>
  </si>
  <si>
    <t>Přechodka dGK PPR PN 20 D 20 x G 1/2 s kovovým vnitřním závitem</t>
  </si>
  <si>
    <t>722224212</t>
  </si>
  <si>
    <t>Ventil KEMPER DN 20</t>
  </si>
  <si>
    <t>722290226</t>
  </si>
  <si>
    <t>Zkouška těsnosti vodovodního potrubí do DN 50</t>
  </si>
  <si>
    <t>998722101</t>
  </si>
  <si>
    <t>Přesun hmot pro vnitřní vodovod, výšky do 6 m</t>
  </si>
  <si>
    <t>t</t>
  </si>
  <si>
    <t>Přesun hmot</t>
  </si>
  <si>
    <t>POL7_</t>
  </si>
  <si>
    <t>998722181</t>
  </si>
  <si>
    <t>Přesun t vodovod připl -mech</t>
  </si>
  <si>
    <t>997013153</t>
  </si>
  <si>
    <t>Vnitrostaveništní doprava suti a vybouraných hmot pro budovy v do 12 m s omezením mechanizace</t>
  </si>
  <si>
    <t>Přesun suti</t>
  </si>
  <si>
    <t>POL8_</t>
  </si>
  <si>
    <t>997013213</t>
  </si>
  <si>
    <t>Vnitrostaveništní doprava suti a vybouraných hmot pro budovy v do 12 m ručně</t>
  </si>
  <si>
    <t>POL1_1</t>
  </si>
  <si>
    <t>X*0,2 'Přepočtené koeficientem množství : ,14035*0,20</t>
  </si>
  <si>
    <t>979013219</t>
  </si>
  <si>
    <t>Příplatek k vnitrost. dopravě suti za dalších 10 m</t>
  </si>
  <si>
    <t>Vlastní</t>
  </si>
  <si>
    <t>,14035*(40/10)</t>
  </si>
  <si>
    <t>997321611</t>
  </si>
  <si>
    <t>Nakládání překlad suti a vyb hmot</t>
  </si>
  <si>
    <t>997321511</t>
  </si>
  <si>
    <t>Vodorovná doprava suti a vybouraných hmot po suchu do 1 km</t>
  </si>
  <si>
    <t>997321519</t>
  </si>
  <si>
    <t>Příplatek ZKD 1km vodorovné dopravy suti a vybouraných hmot po suchu</t>
  </si>
  <si>
    <t>X*20 'Přepočtené koeficientem množství : ,14035*20,00</t>
  </si>
  <si>
    <t>997013R31</t>
  </si>
  <si>
    <t>Poplatek za uložení na skládce (skládkovné) stavebního odpadu bez rozlišení</t>
  </si>
  <si>
    <t>,14035</t>
  </si>
  <si>
    <t>005121 R</t>
  </si>
  <si>
    <t>Kč</t>
  </si>
  <si>
    <t>CN*0,0056808705 (podíl VRN) na celkové ceně díla : 8622,86*0,0056808705*1</t>
  </si>
  <si>
    <t>END</t>
  </si>
  <si>
    <t>Z027</t>
  </si>
  <si>
    <t>MŠ U Stadionu - změny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</si>
</sst>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p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0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view="pageBreakPreview" topLeftCell="B7" zoomScaleNormal="100" zoomScaleSheetLayoutView="100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37</v>
      </c>
      <c r="B1" s="182" t="s">
        <v>4</v>
      </c>
      <c r="C1" s="183"/>
      <c r="D1" s="183"/>
      <c r="E1" s="183"/>
      <c r="F1" s="183"/>
      <c r="G1" s="183"/>
      <c r="H1" s="183"/>
      <c r="I1" s="183"/>
      <c r="J1" s="184"/>
    </row>
    <row r="2" spans="1:15" ht="36" customHeight="1" x14ac:dyDescent="0.2">
      <c r="A2" s="2"/>
      <c r="B2" s="74" t="s">
        <v>23</v>
      </c>
      <c r="C2" s="75"/>
      <c r="D2" s="76"/>
      <c r="E2" s="190" t="s">
        <v>162</v>
      </c>
      <c r="F2" s="191"/>
      <c r="G2" s="191"/>
      <c r="H2" s="191"/>
      <c r="I2" s="191"/>
      <c r="J2" s="192"/>
      <c r="O2" s="1"/>
    </row>
    <row r="3" spans="1:15" ht="27" customHeight="1" x14ac:dyDescent="0.2">
      <c r="A3" s="2"/>
      <c r="B3" s="77" t="s">
        <v>46</v>
      </c>
      <c r="C3" s="75"/>
      <c r="D3" s="78"/>
      <c r="E3" s="193" t="s">
        <v>45</v>
      </c>
      <c r="F3" s="194"/>
      <c r="G3" s="194"/>
      <c r="H3" s="194"/>
      <c r="I3" s="194"/>
      <c r="J3" s="195"/>
    </row>
    <row r="4" spans="1:15" ht="23.25" customHeight="1" x14ac:dyDescent="0.2">
      <c r="A4" s="72">
        <v>860553</v>
      </c>
      <c r="B4" s="79" t="s">
        <v>47</v>
      </c>
      <c r="C4" s="80"/>
      <c r="D4" s="81" t="s">
        <v>161</v>
      </c>
      <c r="E4" s="203" t="s">
        <v>43</v>
      </c>
      <c r="F4" s="204"/>
      <c r="G4" s="204"/>
      <c r="H4" s="204"/>
      <c r="I4" s="204"/>
      <c r="J4" s="205"/>
    </row>
    <row r="5" spans="1:15" ht="24" customHeight="1" x14ac:dyDescent="0.2">
      <c r="A5" s="2"/>
      <c r="B5" s="30" t="s">
        <v>22</v>
      </c>
      <c r="D5" s="208" t="s">
        <v>48</v>
      </c>
      <c r="E5" s="209"/>
      <c r="F5" s="209"/>
      <c r="G5" s="209"/>
      <c r="H5" s="17" t="s">
        <v>41</v>
      </c>
      <c r="I5" s="82" t="s">
        <v>52</v>
      </c>
      <c r="J5" s="8"/>
    </row>
    <row r="6" spans="1:15" ht="15.75" customHeight="1" x14ac:dyDescent="0.2">
      <c r="A6" s="2"/>
      <c r="B6" s="27"/>
      <c r="C6" s="53"/>
      <c r="D6" s="210" t="s">
        <v>49</v>
      </c>
      <c r="E6" s="211"/>
      <c r="F6" s="211"/>
      <c r="G6" s="211"/>
      <c r="H6" s="17" t="s">
        <v>35</v>
      </c>
      <c r="I6" s="82" t="s">
        <v>53</v>
      </c>
      <c r="J6" s="8"/>
    </row>
    <row r="7" spans="1:15" ht="15.75" customHeight="1" x14ac:dyDescent="0.2">
      <c r="A7" s="2"/>
      <c r="B7" s="28"/>
      <c r="C7" s="54"/>
      <c r="D7" s="73" t="s">
        <v>51</v>
      </c>
      <c r="E7" s="212" t="s">
        <v>50</v>
      </c>
      <c r="F7" s="213"/>
      <c r="G7" s="213"/>
      <c r="H7" s="23"/>
      <c r="I7" s="22"/>
      <c r="J7" s="33"/>
    </row>
    <row r="8" spans="1:15" ht="24" hidden="1" customHeight="1" x14ac:dyDescent="0.2">
      <c r="A8" s="2"/>
      <c r="B8" s="30" t="s">
        <v>20</v>
      </c>
      <c r="D8" s="49"/>
      <c r="H8" s="17" t="s">
        <v>41</v>
      </c>
      <c r="I8" s="21"/>
      <c r="J8" s="8"/>
    </row>
    <row r="9" spans="1:15" ht="15.75" hidden="1" customHeight="1" x14ac:dyDescent="0.2">
      <c r="A9" s="2"/>
      <c r="B9" s="2"/>
      <c r="D9" s="49"/>
      <c r="H9" s="17" t="s">
        <v>35</v>
      </c>
      <c r="I9" s="21"/>
      <c r="J9" s="8"/>
    </row>
    <row r="10" spans="1:15" ht="15.75" hidden="1" customHeight="1" x14ac:dyDescent="0.2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97"/>
      <c r="E11" s="197"/>
      <c r="F11" s="197"/>
      <c r="G11" s="197"/>
      <c r="H11" s="17" t="s">
        <v>41</v>
      </c>
      <c r="I11" s="82"/>
      <c r="J11" s="8"/>
    </row>
    <row r="12" spans="1:15" ht="15.75" customHeight="1" x14ac:dyDescent="0.2">
      <c r="A12" s="2"/>
      <c r="B12" s="27"/>
      <c r="C12" s="53"/>
      <c r="D12" s="202"/>
      <c r="E12" s="202"/>
      <c r="F12" s="202"/>
      <c r="G12" s="202"/>
      <c r="H12" s="17" t="s">
        <v>35</v>
      </c>
      <c r="I12" s="82"/>
      <c r="J12" s="8"/>
    </row>
    <row r="13" spans="1:15" ht="15.75" customHeight="1" x14ac:dyDescent="0.2">
      <c r="A13" s="2"/>
      <c r="B13" s="28"/>
      <c r="C13" s="54"/>
      <c r="D13" s="73"/>
      <c r="E13" s="206"/>
      <c r="F13" s="207"/>
      <c r="G13" s="207"/>
      <c r="H13" s="18"/>
      <c r="I13" s="22"/>
      <c r="J13" s="33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33</v>
      </c>
      <c r="C15" s="59"/>
      <c r="D15" s="52"/>
      <c r="E15" s="196"/>
      <c r="F15" s="196"/>
      <c r="G15" s="198"/>
      <c r="H15" s="198"/>
      <c r="I15" s="198" t="s">
        <v>30</v>
      </c>
      <c r="J15" s="199"/>
    </row>
    <row r="16" spans="1:15" ht="23.25" customHeight="1" x14ac:dyDescent="0.2">
      <c r="A16" s="139" t="s">
        <v>25</v>
      </c>
      <c r="B16" s="37" t="s">
        <v>25</v>
      </c>
      <c r="C16" s="60"/>
      <c r="D16" s="61"/>
      <c r="E16" s="187"/>
      <c r="F16" s="188"/>
      <c r="G16" s="187"/>
      <c r="H16" s="188"/>
      <c r="I16" s="187">
        <f>Z027_Pol!G8+Z027_Pol!G22</f>
        <v>0</v>
      </c>
      <c r="J16" s="189"/>
    </row>
    <row r="17" spans="1:10" ht="23.25" customHeight="1" x14ac:dyDescent="0.2">
      <c r="A17" s="139" t="s">
        <v>26</v>
      </c>
      <c r="B17" s="37" t="s">
        <v>26</v>
      </c>
      <c r="C17" s="60"/>
      <c r="D17" s="61"/>
      <c r="E17" s="187"/>
      <c r="F17" s="188"/>
      <c r="G17" s="187"/>
      <c r="H17" s="188"/>
      <c r="I17" s="187">
        <f>Z027_Pol!G13</f>
        <v>0</v>
      </c>
      <c r="J17" s="189"/>
    </row>
    <row r="18" spans="1:10" ht="23.25" customHeight="1" x14ac:dyDescent="0.2">
      <c r="A18" s="139" t="s">
        <v>27</v>
      </c>
      <c r="B18" s="37" t="s">
        <v>27</v>
      </c>
      <c r="C18" s="60"/>
      <c r="D18" s="61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9" t="s">
        <v>68</v>
      </c>
      <c r="B19" s="37" t="s">
        <v>28</v>
      </c>
      <c r="C19" s="60"/>
      <c r="D19" s="61"/>
      <c r="E19" s="187"/>
      <c r="F19" s="188"/>
      <c r="G19" s="187"/>
      <c r="H19" s="188"/>
      <c r="I19" s="187">
        <f>Z027_Pol!G34</f>
        <v>0</v>
      </c>
      <c r="J19" s="189"/>
    </row>
    <row r="20" spans="1:10" ht="23.25" customHeight="1" x14ac:dyDescent="0.2">
      <c r="A20" s="139" t="s">
        <v>69</v>
      </c>
      <c r="B20" s="37" t="s">
        <v>29</v>
      </c>
      <c r="C20" s="60"/>
      <c r="D20" s="61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6" t="s">
        <v>30</v>
      </c>
      <c r="C21" s="62"/>
      <c r="D21" s="63"/>
      <c r="E21" s="200"/>
      <c r="F21" s="201"/>
      <c r="G21" s="200"/>
      <c r="H21" s="201"/>
      <c r="I21" s="200">
        <f>SUM(I16:J20)</f>
        <v>0</v>
      </c>
      <c r="J21" s="219"/>
    </row>
    <row r="22" spans="1:10" ht="33" customHeight="1" x14ac:dyDescent="0.2">
      <c r="A22" s="2"/>
      <c r="B22" s="40" t="s">
        <v>34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60"/>
      <c r="D23" s="61"/>
      <c r="E23" s="65">
        <v>15</v>
      </c>
      <c r="F23" s="38" t="s">
        <v>0</v>
      </c>
      <c r="G23" s="217">
        <v>0</v>
      </c>
      <c r="H23" s="218"/>
      <c r="I23" s="218"/>
      <c r="J23" s="39" t="str">
        <f t="shared" ref="J23:J27" si="0">Mena</f>
        <v>CZK</v>
      </c>
    </row>
    <row r="24" spans="1:10" ht="23.25" hidden="1" customHeight="1" x14ac:dyDescent="0.2">
      <c r="A24" s="2"/>
      <c r="B24" s="37" t="s">
        <v>13</v>
      </c>
      <c r="C24" s="60"/>
      <c r="D24" s="61"/>
      <c r="E24" s="65">
        <f>SazbaDPH1</f>
        <v>15</v>
      </c>
      <c r="F24" s="38" t="s">
        <v>0</v>
      </c>
      <c r="G24" s="215">
        <v>0</v>
      </c>
      <c r="H24" s="216"/>
      <c r="I24" s="216"/>
      <c r="J24" s="39" t="str">
        <f t="shared" si="0"/>
        <v>CZK</v>
      </c>
    </row>
    <row r="25" spans="1:10" ht="23.25" customHeight="1" thickBot="1" x14ac:dyDescent="0.25">
      <c r="A25" s="2"/>
      <c r="B25" s="37" t="s">
        <v>14</v>
      </c>
      <c r="C25" s="60"/>
      <c r="D25" s="61"/>
      <c r="E25" s="65">
        <v>21</v>
      </c>
      <c r="F25" s="38" t="s">
        <v>0</v>
      </c>
      <c r="G25" s="217">
        <f>I21</f>
        <v>0</v>
      </c>
      <c r="H25" s="218"/>
      <c r="I25" s="218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6"/>
      <c r="D26" s="52"/>
      <c r="E26" s="67">
        <f>SazbaDPH2</f>
        <v>21</v>
      </c>
      <c r="F26" s="29" t="s">
        <v>0</v>
      </c>
      <c r="G26" s="185">
        <v>1821</v>
      </c>
      <c r="H26" s="186"/>
      <c r="I26" s="186"/>
      <c r="J26" s="36" t="str">
        <f t="shared" si="0"/>
        <v>CZK</v>
      </c>
    </row>
    <row r="27" spans="1:10" ht="27.75" customHeight="1" thickBot="1" x14ac:dyDescent="0.25">
      <c r="A27" s="2"/>
      <c r="B27" s="113" t="s">
        <v>24</v>
      </c>
      <c r="C27" s="114"/>
      <c r="D27" s="114"/>
      <c r="E27" s="115"/>
      <c r="F27" s="116"/>
      <c r="G27" s="220">
        <f>ZakladDPHZakl</f>
        <v>0</v>
      </c>
      <c r="H27" s="221"/>
      <c r="I27" s="221"/>
      <c r="J27" s="117" t="str">
        <f t="shared" si="0"/>
        <v>CZK</v>
      </c>
    </row>
    <row r="28" spans="1:10" ht="27.75" hidden="1" customHeight="1" thickBot="1" x14ac:dyDescent="0.25">
      <c r="A28" s="2"/>
      <c r="B28" s="113" t="s">
        <v>36</v>
      </c>
      <c r="C28" s="118"/>
      <c r="D28" s="118"/>
      <c r="E28" s="118"/>
      <c r="F28" s="119"/>
      <c r="G28" s="220">
        <v>10493</v>
      </c>
      <c r="H28" s="220"/>
      <c r="I28" s="220"/>
      <c r="J28" s="120" t="s">
        <v>56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16"/>
      <c r="C31" s="68" t="s">
        <v>11</v>
      </c>
      <c r="D31" s="69"/>
      <c r="E31" s="69"/>
      <c r="F31" s="15" t="s">
        <v>10</v>
      </c>
      <c r="G31" s="25"/>
      <c r="H31" s="26"/>
      <c r="I31" s="25"/>
      <c r="J31" s="9"/>
    </row>
    <row r="32" spans="1:10" ht="47.25" customHeight="1" x14ac:dyDescent="0.2">
      <c r="A32" s="2"/>
      <c r="B32" s="2"/>
      <c r="J32" s="9"/>
    </row>
    <row r="33" spans="1:10" s="20" customFormat="1" ht="18.75" customHeight="1" x14ac:dyDescent="0.2">
      <c r="A33" s="19"/>
      <c r="B33" s="19"/>
      <c r="C33" s="70"/>
      <c r="D33" s="222"/>
      <c r="E33" s="223"/>
      <c r="G33" s="224"/>
      <c r="H33" s="225"/>
      <c r="I33" s="225"/>
      <c r="J33" s="24"/>
    </row>
    <row r="34" spans="1:10" ht="12.75" customHeight="1" x14ac:dyDescent="0.2">
      <c r="A34" s="2"/>
      <c r="B34" s="2"/>
      <c r="D34" s="214" t="s">
        <v>2</v>
      </c>
      <c r="E34" s="214"/>
      <c r="H34" s="10" t="s">
        <v>3</v>
      </c>
      <c r="J34" s="9"/>
    </row>
    <row r="35" spans="1:10" ht="13.5" customHeight="1" thickBot="1" x14ac:dyDescent="0.25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">
      <c r="B36" s="86" t="s">
        <v>16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">
      <c r="A37" s="85" t="s">
        <v>38</v>
      </c>
      <c r="B37" s="90" t="s">
        <v>17</v>
      </c>
      <c r="C37" s="91" t="s">
        <v>5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18</v>
      </c>
      <c r="I37" s="94" t="s">
        <v>1</v>
      </c>
      <c r="J37" s="95" t="s">
        <v>0</v>
      </c>
    </row>
    <row r="38" spans="1:10" ht="25.5" hidden="1" customHeight="1" x14ac:dyDescent="0.2">
      <c r="A38" s="85">
        <v>1</v>
      </c>
      <c r="B38" s="96" t="s">
        <v>54</v>
      </c>
      <c r="C38" s="228"/>
      <c r="D38" s="228"/>
      <c r="E38" s="228"/>
      <c r="F38" s="97">
        <v>0</v>
      </c>
      <c r="G38" s="98">
        <v>8671.85</v>
      </c>
      <c r="H38" s="99"/>
      <c r="I38" s="100">
        <v>8671.85</v>
      </c>
      <c r="J38" s="101">
        <f>IF(CenaCelkemVypocet=0,"",I38/CenaCelkemVypocet*100)</f>
        <v>100</v>
      </c>
    </row>
    <row r="39" spans="1:10" ht="25.5" hidden="1" customHeight="1" x14ac:dyDescent="0.2">
      <c r="A39" s="85">
        <v>2</v>
      </c>
      <c r="B39" s="102" t="s">
        <v>44</v>
      </c>
      <c r="C39" s="229" t="s">
        <v>45</v>
      </c>
      <c r="D39" s="229"/>
      <c r="E39" s="229"/>
      <c r="F39" s="103">
        <v>0</v>
      </c>
      <c r="G39" s="104">
        <v>8671.85</v>
      </c>
      <c r="H39" s="104"/>
      <c r="I39" s="105">
        <v>8671.85</v>
      </c>
      <c r="J39" s="106">
        <f>IF(CenaCelkemVypocet=0,"",I39/CenaCelkemVypocet*100)</f>
        <v>100</v>
      </c>
    </row>
    <row r="40" spans="1:10" ht="25.5" hidden="1" customHeight="1" x14ac:dyDescent="0.2">
      <c r="A40" s="85">
        <v>3</v>
      </c>
      <c r="B40" s="107" t="s">
        <v>42</v>
      </c>
      <c r="C40" s="228" t="s">
        <v>43</v>
      </c>
      <c r="D40" s="228"/>
      <c r="E40" s="228"/>
      <c r="F40" s="108">
        <v>0</v>
      </c>
      <c r="G40" s="99">
        <v>8671.85</v>
      </c>
      <c r="H40" s="99"/>
      <c r="I40" s="100">
        <v>8671.85</v>
      </c>
      <c r="J40" s="101">
        <f>IF(CenaCelkemVypocet=0,"",I40/CenaCelkemVypocet*100)</f>
        <v>100</v>
      </c>
    </row>
    <row r="41" spans="1:10" ht="25.5" hidden="1" customHeight="1" x14ac:dyDescent="0.2">
      <c r="A41" s="85"/>
      <c r="B41" s="230" t="s">
        <v>55</v>
      </c>
      <c r="C41" s="231"/>
      <c r="D41" s="231"/>
      <c r="E41" s="231"/>
      <c r="F41" s="109">
        <f>SUMIF(A38:A40,"=1",F38:F40)</f>
        <v>0</v>
      </c>
      <c r="G41" s="110">
        <f>SUMIF(A38:A40,"=1",G38:G40)</f>
        <v>8671.85</v>
      </c>
      <c r="H41" s="110">
        <f>SUMIF(A38:A40,"=1",H38:H40)</f>
        <v>0</v>
      </c>
      <c r="I41" s="111">
        <f>SUMIF(A38:A40,"=1",I38:I40)</f>
        <v>8671.85</v>
      </c>
      <c r="J41" s="112">
        <f>SUMIF(A38:A40,"=1",J38:J40)</f>
        <v>100</v>
      </c>
    </row>
    <row r="45" spans="1:10" ht="15.75" x14ac:dyDescent="0.25">
      <c r="B45" s="121" t="s">
        <v>57</v>
      </c>
    </row>
    <row r="47" spans="1:10" ht="25.5" customHeight="1" x14ac:dyDescent="0.2">
      <c r="A47" s="123"/>
      <c r="B47" s="126" t="s">
        <v>17</v>
      </c>
      <c r="C47" s="126" t="s">
        <v>5</v>
      </c>
      <c r="D47" s="127"/>
      <c r="E47" s="127"/>
      <c r="F47" s="128" t="s">
        <v>58</v>
      </c>
      <c r="G47" s="128"/>
      <c r="H47" s="128"/>
      <c r="I47" s="128" t="s">
        <v>30</v>
      </c>
      <c r="J47" s="128" t="s">
        <v>0</v>
      </c>
    </row>
    <row r="48" spans="1:10" ht="36.75" customHeight="1" x14ac:dyDescent="0.2">
      <c r="A48" s="124"/>
      <c r="B48" s="129" t="s">
        <v>59</v>
      </c>
      <c r="C48" s="226" t="s">
        <v>60</v>
      </c>
      <c r="D48" s="227"/>
      <c r="E48" s="227"/>
      <c r="F48" s="137" t="s">
        <v>25</v>
      </c>
      <c r="G48" s="130"/>
      <c r="H48" s="130"/>
      <c r="I48" s="130">
        <f>Z027_Pol!G8</f>
        <v>0</v>
      </c>
      <c r="J48" s="135" t="str">
        <f>IF(I52=0,"",I48/I52*100)</f>
        <v/>
      </c>
    </row>
    <row r="49" spans="1:10" ht="36.75" customHeight="1" x14ac:dyDescent="0.2">
      <c r="A49" s="124"/>
      <c r="B49" s="129" t="s">
        <v>61</v>
      </c>
      <c r="C49" s="226" t="s">
        <v>62</v>
      </c>
      <c r="D49" s="227"/>
      <c r="E49" s="227"/>
      <c r="F49" s="137" t="s">
        <v>26</v>
      </c>
      <c r="G49" s="130"/>
      <c r="H49" s="130"/>
      <c r="I49" s="130">
        <f>Z027_Pol!G13</f>
        <v>0</v>
      </c>
      <c r="J49" s="135" t="str">
        <f>IF(I52=0,"",I49/I52*100)</f>
        <v/>
      </c>
    </row>
    <row r="50" spans="1:10" ht="36.75" customHeight="1" x14ac:dyDescent="0.2">
      <c r="A50" s="124"/>
      <c r="B50" s="129" t="s">
        <v>63</v>
      </c>
      <c r="C50" s="226" t="s">
        <v>64</v>
      </c>
      <c r="D50" s="227"/>
      <c r="E50" s="227"/>
      <c r="F50" s="137" t="s">
        <v>65</v>
      </c>
      <c r="G50" s="130"/>
      <c r="H50" s="130"/>
      <c r="I50" s="130">
        <f>Z027_Pol!G22</f>
        <v>0</v>
      </c>
      <c r="J50" s="135" t="str">
        <f>IF(I52=0,"",I50/I52*100)</f>
        <v/>
      </c>
    </row>
    <row r="51" spans="1:10" ht="36.75" customHeight="1" x14ac:dyDescent="0.2">
      <c r="A51" s="124"/>
      <c r="B51" s="129" t="s">
        <v>66</v>
      </c>
      <c r="C51" s="226" t="s">
        <v>67</v>
      </c>
      <c r="D51" s="227"/>
      <c r="E51" s="227"/>
      <c r="F51" s="137" t="s">
        <v>68</v>
      </c>
      <c r="G51" s="130"/>
      <c r="H51" s="130"/>
      <c r="I51" s="130">
        <f>Z027_Pol!G34</f>
        <v>0</v>
      </c>
      <c r="J51" s="135" t="str">
        <f>IF(I52=0,"",I51/I52*100)</f>
        <v/>
      </c>
    </row>
    <row r="52" spans="1:10" ht="25.5" customHeight="1" x14ac:dyDescent="0.2">
      <c r="A52" s="125"/>
      <c r="B52" s="131" t="s">
        <v>1</v>
      </c>
      <c r="C52" s="132"/>
      <c r="D52" s="133"/>
      <c r="E52" s="133"/>
      <c r="F52" s="138"/>
      <c r="G52" s="134"/>
      <c r="H52" s="134"/>
      <c r="I52" s="134">
        <f>SUM(I48:I51)</f>
        <v>0</v>
      </c>
      <c r="J52" s="136">
        <f>SUM(J48:J51)</f>
        <v>0</v>
      </c>
    </row>
    <row r="53" spans="1:10" x14ac:dyDescent="0.2">
      <c r="F53" s="83"/>
      <c r="G53" s="83"/>
      <c r="H53" s="83"/>
      <c r="I53" s="83"/>
      <c r="J53" s="84"/>
    </row>
    <row r="54" spans="1:10" x14ac:dyDescent="0.2">
      <c r="F54" s="83"/>
      <c r="G54" s="83"/>
      <c r="H54" s="83"/>
      <c r="I54" s="83"/>
      <c r="J54" s="84"/>
    </row>
    <row r="55" spans="1:10" x14ac:dyDescent="0.2">
      <c r="F55" s="83"/>
      <c r="G55" s="83"/>
      <c r="H55" s="83"/>
      <c r="I55" s="83"/>
      <c r="J55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49:E49"/>
    <mergeCell ref="C50:E50"/>
    <mergeCell ref="C51:E51"/>
    <mergeCell ref="C38:E38"/>
    <mergeCell ref="C39:E39"/>
    <mergeCell ref="C40:E40"/>
    <mergeCell ref="B41:E41"/>
    <mergeCell ref="C48:E48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48" t="s">
        <v>7</v>
      </c>
      <c r="B2" s="47"/>
      <c r="C2" s="234"/>
      <c r="D2" s="234"/>
      <c r="E2" s="234"/>
      <c r="F2" s="234"/>
      <c r="G2" s="235"/>
    </row>
    <row r="3" spans="1:7" ht="24.95" customHeight="1" x14ac:dyDescent="0.2">
      <c r="A3" s="48" t="s">
        <v>8</v>
      </c>
      <c r="B3" s="47"/>
      <c r="C3" s="234"/>
      <c r="D3" s="234"/>
      <c r="E3" s="234"/>
      <c r="F3" s="234"/>
      <c r="G3" s="235"/>
    </row>
    <row r="4" spans="1:7" ht="24.95" customHeight="1" x14ac:dyDescent="0.2">
      <c r="A4" s="48" t="s">
        <v>9</v>
      </c>
      <c r="B4" s="47"/>
      <c r="C4" s="234"/>
      <c r="D4" s="234"/>
      <c r="E4" s="234"/>
      <c r="F4" s="234"/>
      <c r="G4" s="23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0"/>
  <sheetViews>
    <sheetView view="pageBreakPreview" zoomScaleNormal="100" zoomScaleSheetLayoutView="100" workbookViewId="0">
      <pane ySplit="7" topLeftCell="A8" activePane="bottomLeft" state="frozen"/>
      <selection pane="bottomLeft" activeCell="AB15" sqref="AB14:AB15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6" t="s">
        <v>6</v>
      </c>
      <c r="B1" s="236"/>
      <c r="C1" s="236"/>
      <c r="D1" s="236"/>
      <c r="E1" s="236"/>
      <c r="F1" s="236"/>
      <c r="G1" s="236"/>
      <c r="AG1" t="s">
        <v>70</v>
      </c>
    </row>
    <row r="2" spans="1:60" ht="24.95" customHeight="1" x14ac:dyDescent="0.2">
      <c r="A2" s="140" t="s">
        <v>7</v>
      </c>
      <c r="B2" s="47"/>
      <c r="C2" s="237" t="s">
        <v>162</v>
      </c>
      <c r="D2" s="238"/>
      <c r="E2" s="238"/>
      <c r="F2" s="238"/>
      <c r="G2" s="239"/>
      <c r="AG2" t="s">
        <v>71</v>
      </c>
    </row>
    <row r="3" spans="1:60" ht="24.95" customHeight="1" x14ac:dyDescent="0.2">
      <c r="A3" s="140" t="s">
        <v>8</v>
      </c>
      <c r="B3" s="47"/>
      <c r="C3" s="237" t="s">
        <v>45</v>
      </c>
      <c r="D3" s="238"/>
      <c r="E3" s="238"/>
      <c r="F3" s="238"/>
      <c r="G3" s="239"/>
      <c r="AC3" s="122" t="s">
        <v>71</v>
      </c>
      <c r="AG3" t="s">
        <v>72</v>
      </c>
    </row>
    <row r="4" spans="1:60" ht="24.95" customHeight="1" x14ac:dyDescent="0.2">
      <c r="A4" s="141" t="s">
        <v>9</v>
      </c>
      <c r="B4" s="142" t="s">
        <v>161</v>
      </c>
      <c r="C4" s="240" t="s">
        <v>43</v>
      </c>
      <c r="D4" s="241"/>
      <c r="E4" s="241"/>
      <c r="F4" s="241"/>
      <c r="G4" s="242"/>
      <c r="AG4" t="s">
        <v>73</v>
      </c>
    </row>
    <row r="5" spans="1:60" x14ac:dyDescent="0.2">
      <c r="D5" s="10"/>
    </row>
    <row r="6" spans="1:60" ht="38.25" x14ac:dyDescent="0.2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30</v>
      </c>
      <c r="H6" s="147" t="s">
        <v>31</v>
      </c>
      <c r="I6" s="147" t="s">
        <v>80</v>
      </c>
      <c r="J6" s="147" t="s">
        <v>32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  <c r="X6" s="147" t="s">
        <v>94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95</v>
      </c>
      <c r="B8" s="158" t="s">
        <v>59</v>
      </c>
      <c r="C8" s="175" t="s">
        <v>60</v>
      </c>
      <c r="D8" s="159"/>
      <c r="E8" s="160"/>
      <c r="F8" s="161"/>
      <c r="G8" s="162">
        <f>SUMIF(AG9:AG12,"&lt;&gt;NOR",G9:G12)</f>
        <v>0</v>
      </c>
      <c r="H8" s="156"/>
      <c r="I8" s="156">
        <f>SUM(I9:I12)</f>
        <v>358.28999999999996</v>
      </c>
      <c r="J8" s="156"/>
      <c r="K8" s="156">
        <f>SUM(K9:K12)</f>
        <v>1464.56</v>
      </c>
      <c r="L8" s="156"/>
      <c r="M8" s="156">
        <f>SUM(M9:M12)</f>
        <v>0</v>
      </c>
      <c r="N8" s="156"/>
      <c r="O8" s="156">
        <f>SUM(O9:O12)</f>
        <v>7.0000000000000007E-2</v>
      </c>
      <c r="P8" s="156"/>
      <c r="Q8" s="156">
        <f>SUM(Q9:Q12)</f>
        <v>0.14000000000000001</v>
      </c>
      <c r="R8" s="156"/>
      <c r="S8" s="156"/>
      <c r="T8" s="156"/>
      <c r="U8" s="156"/>
      <c r="V8" s="156">
        <f>SUM(V9:V12)</f>
        <v>3.73</v>
      </c>
      <c r="W8" s="156"/>
      <c r="X8" s="156"/>
      <c r="AG8" t="s">
        <v>96</v>
      </c>
    </row>
    <row r="9" spans="1:60" outlineLevel="1" x14ac:dyDescent="0.2">
      <c r="A9" s="169">
        <v>1</v>
      </c>
      <c r="B9" s="170" t="s">
        <v>97</v>
      </c>
      <c r="C9" s="176" t="s">
        <v>98</v>
      </c>
      <c r="D9" s="171" t="s">
        <v>99</v>
      </c>
      <c r="E9" s="172">
        <v>3.5</v>
      </c>
      <c r="F9" s="173"/>
      <c r="G9" s="174">
        <f>ROUND(E9*F9,2)</f>
        <v>0</v>
      </c>
      <c r="H9" s="153">
        <v>11.3</v>
      </c>
      <c r="I9" s="153">
        <f>ROUND(E9*H9,2)</f>
        <v>39.549999999999997</v>
      </c>
      <c r="J9" s="153">
        <v>228.7</v>
      </c>
      <c r="K9" s="153">
        <f>ROUND(E9*J9,2)</f>
        <v>800.45</v>
      </c>
      <c r="L9" s="153">
        <v>21</v>
      </c>
      <c r="M9" s="153">
        <f>G9*(1+L9/100)</f>
        <v>0</v>
      </c>
      <c r="N9" s="153">
        <v>4.8999999999999998E-4</v>
      </c>
      <c r="O9" s="153">
        <f>ROUND(E9*N9,2)</f>
        <v>0</v>
      </c>
      <c r="P9" s="153">
        <v>0.04</v>
      </c>
      <c r="Q9" s="153">
        <f>ROUND(E9*P9,2)</f>
        <v>0.14000000000000001</v>
      </c>
      <c r="R9" s="153"/>
      <c r="S9" s="153" t="s">
        <v>100</v>
      </c>
      <c r="T9" s="153" t="s">
        <v>100</v>
      </c>
      <c r="U9" s="153">
        <v>0.66800000000000004</v>
      </c>
      <c r="V9" s="153">
        <f>ROUND(E9*U9,2)</f>
        <v>2.34</v>
      </c>
      <c r="W9" s="153"/>
      <c r="X9" s="153" t="s">
        <v>101</v>
      </c>
      <c r="Y9" s="148"/>
      <c r="Z9" s="148"/>
      <c r="AA9" s="148"/>
      <c r="AB9" s="148"/>
      <c r="AC9" s="148"/>
      <c r="AD9" s="148"/>
      <c r="AE9" s="148"/>
      <c r="AF9" s="148"/>
      <c r="AG9" s="148" t="s">
        <v>102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3">
        <v>2</v>
      </c>
      <c r="B10" s="164" t="s">
        <v>103</v>
      </c>
      <c r="C10" s="177" t="s">
        <v>104</v>
      </c>
      <c r="D10" s="165" t="s">
        <v>105</v>
      </c>
      <c r="E10" s="166">
        <v>0.7</v>
      </c>
      <c r="F10" s="167"/>
      <c r="G10" s="168">
        <f>ROUND(E10*F10,2)</f>
        <v>0</v>
      </c>
      <c r="H10" s="153">
        <v>95.64</v>
      </c>
      <c r="I10" s="153">
        <f>ROUND(E10*H10,2)</f>
        <v>66.95</v>
      </c>
      <c r="J10" s="153">
        <v>295.86</v>
      </c>
      <c r="K10" s="153">
        <f>ROUND(E10*J10,2)</f>
        <v>207.1</v>
      </c>
      <c r="L10" s="153">
        <v>21</v>
      </c>
      <c r="M10" s="153">
        <f>G10*(1+L10/100)</f>
        <v>0</v>
      </c>
      <c r="N10" s="153">
        <v>0.10712000000000001</v>
      </c>
      <c r="O10" s="153">
        <f>ROUND(E10*N10,2)</f>
        <v>7.0000000000000007E-2</v>
      </c>
      <c r="P10" s="153">
        <v>0</v>
      </c>
      <c r="Q10" s="153">
        <f>ROUND(E10*P10,2)</f>
        <v>0</v>
      </c>
      <c r="R10" s="153"/>
      <c r="S10" s="153" t="s">
        <v>100</v>
      </c>
      <c r="T10" s="153" t="s">
        <v>100</v>
      </c>
      <c r="U10" s="153">
        <v>0.69998000000000005</v>
      </c>
      <c r="V10" s="153">
        <f>ROUND(E10*U10,2)</f>
        <v>0.49</v>
      </c>
      <c r="W10" s="153"/>
      <c r="X10" s="153" t="s">
        <v>101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1"/>
      <c r="B11" s="152"/>
      <c r="C11" s="178" t="s">
        <v>106</v>
      </c>
      <c r="D11" s="154"/>
      <c r="E11" s="155">
        <v>0.7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8"/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9">
        <v>3</v>
      </c>
      <c r="B12" s="170" t="s">
        <v>108</v>
      </c>
      <c r="C12" s="176" t="s">
        <v>109</v>
      </c>
      <c r="D12" s="171" t="s">
        <v>99</v>
      </c>
      <c r="E12" s="172">
        <v>0.4</v>
      </c>
      <c r="F12" s="173"/>
      <c r="G12" s="174">
        <f>ROUND(E12*F12,2)</f>
        <v>0</v>
      </c>
      <c r="H12" s="153">
        <v>629.47</v>
      </c>
      <c r="I12" s="153">
        <f>ROUND(E12*H12,2)</f>
        <v>251.79</v>
      </c>
      <c r="J12" s="153">
        <v>1142.53</v>
      </c>
      <c r="K12" s="153">
        <f>ROUND(E12*J12,2)</f>
        <v>457.01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8.8000000000000003E-4</v>
      </c>
      <c r="Q12" s="153">
        <f>ROUND(E12*P12,2)</f>
        <v>0</v>
      </c>
      <c r="R12" s="153"/>
      <c r="S12" s="153" t="s">
        <v>100</v>
      </c>
      <c r="T12" s="153" t="s">
        <v>100</v>
      </c>
      <c r="U12" s="153">
        <v>2.25</v>
      </c>
      <c r="V12" s="153">
        <f>ROUND(E12*U12,2)</f>
        <v>0.9</v>
      </c>
      <c r="W12" s="153"/>
      <c r="X12" s="153" t="s">
        <v>101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7" t="s">
        <v>95</v>
      </c>
      <c r="B13" s="158" t="s">
        <v>61</v>
      </c>
      <c r="C13" s="175" t="s">
        <v>62</v>
      </c>
      <c r="D13" s="159"/>
      <c r="E13" s="160"/>
      <c r="F13" s="161"/>
      <c r="G13" s="162">
        <f>SUMIF(AG14:AG21,"&lt;&gt;NOR",G14:G21)</f>
        <v>0</v>
      </c>
      <c r="H13" s="156"/>
      <c r="I13" s="156">
        <f>SUM(I14:I21)</f>
        <v>4395.13</v>
      </c>
      <c r="J13" s="156"/>
      <c r="K13" s="156">
        <f>SUM(K14:K21)</f>
        <v>2186.63</v>
      </c>
      <c r="L13" s="156"/>
      <c r="M13" s="156">
        <f>SUM(M14:M21)</f>
        <v>0</v>
      </c>
      <c r="N13" s="156"/>
      <c r="O13" s="156">
        <f>SUM(O14:O21)</f>
        <v>0</v>
      </c>
      <c r="P13" s="156"/>
      <c r="Q13" s="156">
        <f>SUM(Q14:Q21)</f>
        <v>0</v>
      </c>
      <c r="R13" s="156"/>
      <c r="S13" s="156"/>
      <c r="T13" s="156"/>
      <c r="U13" s="156"/>
      <c r="V13" s="156">
        <f>SUM(V14:V21)</f>
        <v>1.01</v>
      </c>
      <c r="W13" s="156"/>
      <c r="X13" s="156"/>
      <c r="AG13" t="s">
        <v>96</v>
      </c>
    </row>
    <row r="14" spans="1:60" ht="22.5" outlineLevel="1" x14ac:dyDescent="0.2">
      <c r="A14" s="169">
        <v>4</v>
      </c>
      <c r="B14" s="170" t="s">
        <v>110</v>
      </c>
      <c r="C14" s="176" t="s">
        <v>111</v>
      </c>
      <c r="D14" s="171" t="s">
        <v>99</v>
      </c>
      <c r="E14" s="172">
        <v>4</v>
      </c>
      <c r="F14" s="173"/>
      <c r="G14" s="174">
        <f t="shared" ref="G14:G21" si="0">ROUND(E14*F14,2)</f>
        <v>0</v>
      </c>
      <c r="H14" s="153">
        <v>0</v>
      </c>
      <c r="I14" s="153">
        <f t="shared" ref="I14:I21" si="1">ROUND(E14*H14,2)</f>
        <v>0</v>
      </c>
      <c r="J14" s="153">
        <v>268.14</v>
      </c>
      <c r="K14" s="153">
        <f t="shared" ref="K14:K21" si="2">ROUND(E14*J14,2)</f>
        <v>1072.56</v>
      </c>
      <c r="L14" s="153">
        <v>21</v>
      </c>
      <c r="M14" s="153">
        <f t="shared" ref="M14:M21" si="3">G14*(1+L14/100)</f>
        <v>0</v>
      </c>
      <c r="N14" s="153">
        <v>9.7999999999999997E-4</v>
      </c>
      <c r="O14" s="153">
        <f t="shared" ref="O14:O21" si="4">ROUND(E14*N14,2)</f>
        <v>0</v>
      </c>
      <c r="P14" s="153">
        <v>0</v>
      </c>
      <c r="Q14" s="153">
        <f t="shared" ref="Q14:Q21" si="5">ROUND(E14*P14,2)</f>
        <v>0</v>
      </c>
      <c r="R14" s="153"/>
      <c r="S14" s="153" t="s">
        <v>112</v>
      </c>
      <c r="T14" s="153" t="s">
        <v>113</v>
      </c>
      <c r="U14" s="153">
        <v>0</v>
      </c>
      <c r="V14" s="153">
        <f t="shared" ref="V14:V21" si="6">ROUND(E14*U14,2)</f>
        <v>0</v>
      </c>
      <c r="W14" s="153"/>
      <c r="X14" s="153" t="s">
        <v>101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45" outlineLevel="1" x14ac:dyDescent="0.2">
      <c r="A15" s="169">
        <v>5</v>
      </c>
      <c r="B15" s="170" t="s">
        <v>115</v>
      </c>
      <c r="C15" s="176" t="s">
        <v>116</v>
      </c>
      <c r="D15" s="171" t="s">
        <v>99</v>
      </c>
      <c r="E15" s="172">
        <v>4</v>
      </c>
      <c r="F15" s="173"/>
      <c r="G15" s="174">
        <f t="shared" si="0"/>
        <v>0</v>
      </c>
      <c r="H15" s="153">
        <v>0</v>
      </c>
      <c r="I15" s="153">
        <f t="shared" si="1"/>
        <v>0</v>
      </c>
      <c r="J15" s="153">
        <v>96.74</v>
      </c>
      <c r="K15" s="153">
        <f t="shared" si="2"/>
        <v>386.96</v>
      </c>
      <c r="L15" s="153">
        <v>21</v>
      </c>
      <c r="M15" s="153">
        <f t="shared" si="3"/>
        <v>0</v>
      </c>
      <c r="N15" s="153">
        <v>1.0000000000000001E-5</v>
      </c>
      <c r="O15" s="153">
        <f t="shared" si="4"/>
        <v>0</v>
      </c>
      <c r="P15" s="153">
        <v>0</v>
      </c>
      <c r="Q15" s="153">
        <f t="shared" si="5"/>
        <v>0</v>
      </c>
      <c r="R15" s="153"/>
      <c r="S15" s="153" t="s">
        <v>100</v>
      </c>
      <c r="T15" s="153" t="s">
        <v>113</v>
      </c>
      <c r="U15" s="153">
        <v>0</v>
      </c>
      <c r="V15" s="153">
        <f t="shared" si="6"/>
        <v>0</v>
      </c>
      <c r="W15" s="153"/>
      <c r="X15" s="153" t="s">
        <v>117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6</v>
      </c>
      <c r="B16" s="170" t="s">
        <v>119</v>
      </c>
      <c r="C16" s="176" t="s">
        <v>120</v>
      </c>
      <c r="D16" s="171" t="s">
        <v>121</v>
      </c>
      <c r="E16" s="172">
        <v>1</v>
      </c>
      <c r="F16" s="173"/>
      <c r="G16" s="174">
        <f t="shared" si="0"/>
        <v>0</v>
      </c>
      <c r="H16" s="153">
        <v>0</v>
      </c>
      <c r="I16" s="153">
        <f t="shared" si="1"/>
        <v>0</v>
      </c>
      <c r="J16" s="153">
        <v>208.21</v>
      </c>
      <c r="K16" s="153">
        <f t="shared" si="2"/>
        <v>208.21</v>
      </c>
      <c r="L16" s="153">
        <v>21</v>
      </c>
      <c r="M16" s="153">
        <f t="shared" si="3"/>
        <v>0</v>
      </c>
      <c r="N16" s="153">
        <v>0</v>
      </c>
      <c r="O16" s="153">
        <f t="shared" si="4"/>
        <v>0</v>
      </c>
      <c r="P16" s="153">
        <v>0</v>
      </c>
      <c r="Q16" s="153">
        <f t="shared" si="5"/>
        <v>0</v>
      </c>
      <c r="R16" s="153"/>
      <c r="S16" s="153" t="s">
        <v>100</v>
      </c>
      <c r="T16" s="153" t="s">
        <v>113</v>
      </c>
      <c r="U16" s="153">
        <v>0.42499999999999999</v>
      </c>
      <c r="V16" s="153">
        <f t="shared" si="6"/>
        <v>0.43</v>
      </c>
      <c r="W16" s="153"/>
      <c r="X16" s="153" t="s">
        <v>101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9">
        <v>7</v>
      </c>
      <c r="B17" s="170" t="s">
        <v>122</v>
      </c>
      <c r="C17" s="176" t="s">
        <v>123</v>
      </c>
      <c r="D17" s="171" t="s">
        <v>121</v>
      </c>
      <c r="E17" s="172">
        <v>1</v>
      </c>
      <c r="F17" s="173"/>
      <c r="G17" s="174">
        <f t="shared" si="0"/>
        <v>0</v>
      </c>
      <c r="H17" s="153">
        <v>0</v>
      </c>
      <c r="I17" s="153">
        <f t="shared" si="1"/>
        <v>0</v>
      </c>
      <c r="J17" s="153">
        <v>83.07</v>
      </c>
      <c r="K17" s="153">
        <f t="shared" si="2"/>
        <v>83.07</v>
      </c>
      <c r="L17" s="153">
        <v>21</v>
      </c>
      <c r="M17" s="153">
        <f t="shared" si="3"/>
        <v>0</v>
      </c>
      <c r="N17" s="153">
        <v>6.0000000000000002E-5</v>
      </c>
      <c r="O17" s="153">
        <f t="shared" si="4"/>
        <v>0</v>
      </c>
      <c r="P17" s="153">
        <v>0</v>
      </c>
      <c r="Q17" s="153">
        <f t="shared" si="5"/>
        <v>0</v>
      </c>
      <c r="R17" s="153"/>
      <c r="S17" s="153" t="s">
        <v>112</v>
      </c>
      <c r="T17" s="153" t="s">
        <v>113</v>
      </c>
      <c r="U17" s="153">
        <v>0</v>
      </c>
      <c r="V17" s="153">
        <f t="shared" si="6"/>
        <v>0</v>
      </c>
      <c r="W17" s="153"/>
      <c r="X17" s="153" t="s">
        <v>101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8</v>
      </c>
      <c r="B18" s="170" t="s">
        <v>124</v>
      </c>
      <c r="C18" s="176" t="s">
        <v>125</v>
      </c>
      <c r="D18" s="171" t="s">
        <v>121</v>
      </c>
      <c r="E18" s="172">
        <v>1</v>
      </c>
      <c r="F18" s="173"/>
      <c r="G18" s="174">
        <f t="shared" si="0"/>
        <v>0</v>
      </c>
      <c r="H18" s="153">
        <v>4374.93</v>
      </c>
      <c r="I18" s="153">
        <f t="shared" si="1"/>
        <v>4374.93</v>
      </c>
      <c r="J18" s="153">
        <v>130.07</v>
      </c>
      <c r="K18" s="153">
        <f t="shared" si="2"/>
        <v>130.07</v>
      </c>
      <c r="L18" s="153">
        <v>21</v>
      </c>
      <c r="M18" s="153">
        <f t="shared" si="3"/>
        <v>0</v>
      </c>
      <c r="N18" s="153">
        <v>1.5100000000000001E-3</v>
      </c>
      <c r="O18" s="153">
        <f t="shared" si="4"/>
        <v>0</v>
      </c>
      <c r="P18" s="153">
        <v>0</v>
      </c>
      <c r="Q18" s="153">
        <f t="shared" si="5"/>
        <v>0</v>
      </c>
      <c r="R18" s="153"/>
      <c r="S18" s="153" t="s">
        <v>100</v>
      </c>
      <c r="T18" s="153" t="s">
        <v>100</v>
      </c>
      <c r="U18" s="153">
        <v>0.30299999999999999</v>
      </c>
      <c r="V18" s="153">
        <f t="shared" si="6"/>
        <v>0.3</v>
      </c>
      <c r="W18" s="153"/>
      <c r="X18" s="153" t="s">
        <v>101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102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9">
        <v>9</v>
      </c>
      <c r="B19" s="170" t="s">
        <v>126</v>
      </c>
      <c r="C19" s="176" t="s">
        <v>127</v>
      </c>
      <c r="D19" s="171" t="s">
        <v>99</v>
      </c>
      <c r="E19" s="172">
        <v>4</v>
      </c>
      <c r="F19" s="173"/>
      <c r="G19" s="174">
        <f t="shared" si="0"/>
        <v>0</v>
      </c>
      <c r="H19" s="153">
        <v>5.05</v>
      </c>
      <c r="I19" s="153">
        <f t="shared" si="1"/>
        <v>20.2</v>
      </c>
      <c r="J19" s="153">
        <v>10.72</v>
      </c>
      <c r="K19" s="153">
        <f t="shared" si="2"/>
        <v>42.88</v>
      </c>
      <c r="L19" s="153">
        <v>21</v>
      </c>
      <c r="M19" s="153">
        <f t="shared" si="3"/>
        <v>0</v>
      </c>
      <c r="N19" s="153">
        <v>1.8000000000000001E-4</v>
      </c>
      <c r="O19" s="153">
        <f t="shared" si="4"/>
        <v>0</v>
      </c>
      <c r="P19" s="153">
        <v>0</v>
      </c>
      <c r="Q19" s="153">
        <f t="shared" si="5"/>
        <v>0</v>
      </c>
      <c r="R19" s="153"/>
      <c r="S19" s="153" t="s">
        <v>100</v>
      </c>
      <c r="T19" s="153" t="s">
        <v>113</v>
      </c>
      <c r="U19" s="153">
        <v>6.7000000000000004E-2</v>
      </c>
      <c r="V19" s="153">
        <f t="shared" si="6"/>
        <v>0.27</v>
      </c>
      <c r="W19" s="153"/>
      <c r="X19" s="153" t="s">
        <v>101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10</v>
      </c>
      <c r="B20" s="170" t="s">
        <v>128</v>
      </c>
      <c r="C20" s="176" t="s">
        <v>129</v>
      </c>
      <c r="D20" s="171" t="s">
        <v>130</v>
      </c>
      <c r="E20" s="172">
        <v>6.2500000000000003E-3</v>
      </c>
      <c r="F20" s="173"/>
      <c r="G20" s="174">
        <f t="shared" si="0"/>
        <v>0</v>
      </c>
      <c r="H20" s="153">
        <v>0</v>
      </c>
      <c r="I20" s="153">
        <f t="shared" si="1"/>
        <v>0</v>
      </c>
      <c r="J20" s="153">
        <v>21030.36</v>
      </c>
      <c r="K20" s="153">
        <f t="shared" si="2"/>
        <v>131.44</v>
      </c>
      <c r="L20" s="153">
        <v>21</v>
      </c>
      <c r="M20" s="153">
        <f t="shared" si="3"/>
        <v>0</v>
      </c>
      <c r="N20" s="153">
        <v>0</v>
      </c>
      <c r="O20" s="153">
        <f t="shared" si="4"/>
        <v>0</v>
      </c>
      <c r="P20" s="153">
        <v>0</v>
      </c>
      <c r="Q20" s="153">
        <f t="shared" si="5"/>
        <v>0</v>
      </c>
      <c r="R20" s="153"/>
      <c r="S20" s="153" t="s">
        <v>100</v>
      </c>
      <c r="T20" s="153" t="s">
        <v>113</v>
      </c>
      <c r="U20" s="153">
        <v>1.327</v>
      </c>
      <c r="V20" s="153">
        <f t="shared" si="6"/>
        <v>0.01</v>
      </c>
      <c r="W20" s="153"/>
      <c r="X20" s="153" t="s">
        <v>131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132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9">
        <v>11</v>
      </c>
      <c r="B21" s="170" t="s">
        <v>133</v>
      </c>
      <c r="C21" s="176" t="s">
        <v>134</v>
      </c>
      <c r="D21" s="171" t="s">
        <v>130</v>
      </c>
      <c r="E21" s="172">
        <v>6.2500000000000003E-3</v>
      </c>
      <c r="F21" s="173"/>
      <c r="G21" s="174">
        <f t="shared" si="0"/>
        <v>0</v>
      </c>
      <c r="H21" s="153">
        <v>0</v>
      </c>
      <c r="I21" s="153">
        <f t="shared" si="1"/>
        <v>0</v>
      </c>
      <c r="J21" s="153">
        <v>21030.36</v>
      </c>
      <c r="K21" s="153">
        <f t="shared" si="2"/>
        <v>131.44</v>
      </c>
      <c r="L21" s="153">
        <v>21</v>
      </c>
      <c r="M21" s="153">
        <f t="shared" si="3"/>
        <v>0</v>
      </c>
      <c r="N21" s="153">
        <v>0</v>
      </c>
      <c r="O21" s="153">
        <f t="shared" si="4"/>
        <v>0</v>
      </c>
      <c r="P21" s="153">
        <v>0</v>
      </c>
      <c r="Q21" s="153">
        <f t="shared" si="5"/>
        <v>0</v>
      </c>
      <c r="R21" s="153"/>
      <c r="S21" s="153" t="s">
        <v>112</v>
      </c>
      <c r="T21" s="153" t="s">
        <v>113</v>
      </c>
      <c r="U21" s="153">
        <v>0</v>
      </c>
      <c r="V21" s="153">
        <f t="shared" si="6"/>
        <v>0</v>
      </c>
      <c r="W21" s="153"/>
      <c r="X21" s="153" t="s">
        <v>131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57" t="s">
        <v>95</v>
      </c>
      <c r="B22" s="158" t="s">
        <v>63</v>
      </c>
      <c r="C22" s="175" t="s">
        <v>64</v>
      </c>
      <c r="D22" s="159"/>
      <c r="E22" s="160"/>
      <c r="F22" s="161"/>
      <c r="G22" s="162">
        <f>SUMIF(AG23:AG33,"&lt;&gt;NOR",G23:G33)</f>
        <v>0</v>
      </c>
      <c r="H22" s="156"/>
      <c r="I22" s="156">
        <f>SUM(I23:I33)</f>
        <v>0</v>
      </c>
      <c r="J22" s="156"/>
      <c r="K22" s="156">
        <f>SUM(K23:K33)</f>
        <v>218.25</v>
      </c>
      <c r="L22" s="156"/>
      <c r="M22" s="156">
        <f>SUM(M23:M33)</f>
        <v>0</v>
      </c>
      <c r="N22" s="156"/>
      <c r="O22" s="156">
        <f>SUM(O23:O33)</f>
        <v>0</v>
      </c>
      <c r="P22" s="156"/>
      <c r="Q22" s="156">
        <f>SUM(Q23:Q33)</f>
        <v>0</v>
      </c>
      <c r="R22" s="156"/>
      <c r="S22" s="156"/>
      <c r="T22" s="156"/>
      <c r="U22" s="156"/>
      <c r="V22" s="156">
        <f>SUM(V23:V33)</f>
        <v>0.06</v>
      </c>
      <c r="W22" s="156"/>
      <c r="X22" s="156"/>
      <c r="AG22" t="s">
        <v>96</v>
      </c>
    </row>
    <row r="23" spans="1:60" ht="22.5" outlineLevel="1" x14ac:dyDescent="0.2">
      <c r="A23" s="169">
        <v>12</v>
      </c>
      <c r="B23" s="170" t="s">
        <v>135</v>
      </c>
      <c r="C23" s="176" t="s">
        <v>136</v>
      </c>
      <c r="D23" s="171" t="s">
        <v>130</v>
      </c>
      <c r="E23" s="172">
        <v>0.14035</v>
      </c>
      <c r="F23" s="173"/>
      <c r="G23" s="174">
        <f>ROUND(E23*F23,2)</f>
        <v>0</v>
      </c>
      <c r="H23" s="153">
        <v>0</v>
      </c>
      <c r="I23" s="153">
        <f>ROUND(E23*H23,2)</f>
        <v>0</v>
      </c>
      <c r="J23" s="153">
        <v>103</v>
      </c>
      <c r="K23" s="153">
        <f>ROUND(E23*J23,2)</f>
        <v>14.46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112</v>
      </c>
      <c r="T23" s="153" t="s">
        <v>113</v>
      </c>
      <c r="U23" s="153">
        <v>0</v>
      </c>
      <c r="V23" s="153">
        <f>ROUND(E23*U23,2)</f>
        <v>0</v>
      </c>
      <c r="W23" s="153"/>
      <c r="X23" s="153" t="s">
        <v>137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138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3">
        <v>13</v>
      </c>
      <c r="B24" s="164" t="s">
        <v>139</v>
      </c>
      <c r="C24" s="177" t="s">
        <v>140</v>
      </c>
      <c r="D24" s="165" t="s">
        <v>130</v>
      </c>
      <c r="E24" s="166">
        <v>2.8070000000000001E-2</v>
      </c>
      <c r="F24" s="167"/>
      <c r="G24" s="168">
        <f>ROUND(E24*F24,2)</f>
        <v>0</v>
      </c>
      <c r="H24" s="153">
        <v>0</v>
      </c>
      <c r="I24" s="153">
        <f>ROUND(E24*H24,2)</f>
        <v>0</v>
      </c>
      <c r="J24" s="153">
        <v>1700</v>
      </c>
      <c r="K24" s="153">
        <f>ROUND(E24*J24,2)</f>
        <v>47.72</v>
      </c>
      <c r="L24" s="153">
        <v>21</v>
      </c>
      <c r="M24" s="153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3"/>
      <c r="S24" s="153" t="s">
        <v>112</v>
      </c>
      <c r="T24" s="153" t="s">
        <v>113</v>
      </c>
      <c r="U24" s="153">
        <v>0</v>
      </c>
      <c r="V24" s="153">
        <f>ROUND(E24*U24,2)</f>
        <v>0</v>
      </c>
      <c r="W24" s="153"/>
      <c r="X24" s="153" t="s">
        <v>101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51"/>
      <c r="B25" s="152"/>
      <c r="C25" s="178" t="s">
        <v>142</v>
      </c>
      <c r="D25" s="154"/>
      <c r="E25" s="155">
        <v>2.8070000000000001E-2</v>
      </c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8"/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3">
        <v>14</v>
      </c>
      <c r="B26" s="164" t="s">
        <v>143</v>
      </c>
      <c r="C26" s="177" t="s">
        <v>144</v>
      </c>
      <c r="D26" s="165" t="s">
        <v>130</v>
      </c>
      <c r="E26" s="166">
        <v>0.56140000000000001</v>
      </c>
      <c r="F26" s="167"/>
      <c r="G26" s="168">
        <f>ROUND(E26*F26,2)</f>
        <v>0</v>
      </c>
      <c r="H26" s="153">
        <v>0</v>
      </c>
      <c r="I26" s="153">
        <f>ROUND(E26*H26,2)</f>
        <v>0</v>
      </c>
      <c r="J26" s="153">
        <v>86</v>
      </c>
      <c r="K26" s="153">
        <f>ROUND(E26*J26,2)</f>
        <v>48.28</v>
      </c>
      <c r="L26" s="153">
        <v>21</v>
      </c>
      <c r="M26" s="153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3"/>
      <c r="S26" s="153" t="s">
        <v>145</v>
      </c>
      <c r="T26" s="153" t="s">
        <v>113</v>
      </c>
      <c r="U26" s="153">
        <v>0.105</v>
      </c>
      <c r="V26" s="153">
        <f>ROUND(E26*U26,2)</f>
        <v>0.06</v>
      </c>
      <c r="W26" s="153"/>
      <c r="X26" s="153" t="s">
        <v>101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1"/>
      <c r="B27" s="152"/>
      <c r="C27" s="178" t="s">
        <v>146</v>
      </c>
      <c r="D27" s="154"/>
      <c r="E27" s="155">
        <v>0.56140000000000001</v>
      </c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48"/>
      <c r="Z27" s="148"/>
      <c r="AA27" s="148"/>
      <c r="AB27" s="148"/>
      <c r="AC27" s="148"/>
      <c r="AD27" s="148"/>
      <c r="AE27" s="148"/>
      <c r="AF27" s="148"/>
      <c r="AG27" s="148" t="s">
        <v>107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9">
        <v>15</v>
      </c>
      <c r="B28" s="170" t="s">
        <v>147</v>
      </c>
      <c r="C28" s="176" t="s">
        <v>148</v>
      </c>
      <c r="D28" s="171" t="s">
        <v>130</v>
      </c>
      <c r="E28" s="172">
        <v>0.14035</v>
      </c>
      <c r="F28" s="173"/>
      <c r="G28" s="174">
        <f>ROUND(E28*F28,2)</f>
        <v>0</v>
      </c>
      <c r="H28" s="153">
        <v>0</v>
      </c>
      <c r="I28" s="153">
        <f>ROUND(E28*H28,2)</f>
        <v>0</v>
      </c>
      <c r="J28" s="153">
        <v>130</v>
      </c>
      <c r="K28" s="153">
        <f>ROUND(E28*J28,2)</f>
        <v>18.25</v>
      </c>
      <c r="L28" s="153">
        <v>21</v>
      </c>
      <c r="M28" s="153">
        <f>G28*(1+L28/100)</f>
        <v>0</v>
      </c>
      <c r="N28" s="153">
        <v>0</v>
      </c>
      <c r="O28" s="153">
        <f>ROUND(E28*N28,2)</f>
        <v>0</v>
      </c>
      <c r="P28" s="153">
        <v>0</v>
      </c>
      <c r="Q28" s="153">
        <f>ROUND(E28*P28,2)</f>
        <v>0</v>
      </c>
      <c r="R28" s="153"/>
      <c r="S28" s="153" t="s">
        <v>112</v>
      </c>
      <c r="T28" s="153" t="s">
        <v>113</v>
      </c>
      <c r="U28" s="153">
        <v>0</v>
      </c>
      <c r="V28" s="153">
        <f>ROUND(E28*U28,2)</f>
        <v>0</v>
      </c>
      <c r="W28" s="153"/>
      <c r="X28" s="153" t="s">
        <v>101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102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9">
        <v>16</v>
      </c>
      <c r="B29" s="170" t="s">
        <v>149</v>
      </c>
      <c r="C29" s="176" t="s">
        <v>150</v>
      </c>
      <c r="D29" s="171" t="s">
        <v>130</v>
      </c>
      <c r="E29" s="172">
        <v>0.14035</v>
      </c>
      <c r="F29" s="173"/>
      <c r="G29" s="174">
        <f>ROUND(E29*F29,2)</f>
        <v>0</v>
      </c>
      <c r="H29" s="153">
        <v>0</v>
      </c>
      <c r="I29" s="153">
        <f>ROUND(E29*H29,2)</f>
        <v>0</v>
      </c>
      <c r="J29" s="153">
        <v>21.24</v>
      </c>
      <c r="K29" s="153">
        <f>ROUND(E29*J29,2)</f>
        <v>2.98</v>
      </c>
      <c r="L29" s="153">
        <v>21</v>
      </c>
      <c r="M29" s="153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3"/>
      <c r="S29" s="153" t="s">
        <v>112</v>
      </c>
      <c r="T29" s="153" t="s">
        <v>113</v>
      </c>
      <c r="U29" s="153">
        <v>0</v>
      </c>
      <c r="V29" s="153">
        <f>ROUND(E29*U29,2)</f>
        <v>0</v>
      </c>
      <c r="W29" s="153"/>
      <c r="X29" s="153" t="s">
        <v>101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63">
        <v>17</v>
      </c>
      <c r="B30" s="164" t="s">
        <v>151</v>
      </c>
      <c r="C30" s="177" t="s">
        <v>152</v>
      </c>
      <c r="D30" s="165" t="s">
        <v>130</v>
      </c>
      <c r="E30" s="166">
        <v>2.8069999999999999</v>
      </c>
      <c r="F30" s="167"/>
      <c r="G30" s="168">
        <f>ROUND(E30*F30,2)</f>
        <v>0</v>
      </c>
      <c r="H30" s="153">
        <v>0</v>
      </c>
      <c r="I30" s="153">
        <f>ROUND(E30*H30,2)</f>
        <v>0</v>
      </c>
      <c r="J30" s="153">
        <v>10.68</v>
      </c>
      <c r="K30" s="153">
        <f>ROUND(E30*J30,2)</f>
        <v>29.98</v>
      </c>
      <c r="L30" s="153">
        <v>21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 t="s">
        <v>112</v>
      </c>
      <c r="T30" s="153" t="s">
        <v>113</v>
      </c>
      <c r="U30" s="153">
        <v>0</v>
      </c>
      <c r="V30" s="153">
        <f>ROUND(E30*U30,2)</f>
        <v>0</v>
      </c>
      <c r="W30" s="153"/>
      <c r="X30" s="153" t="s">
        <v>101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141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51"/>
      <c r="B31" s="152"/>
      <c r="C31" s="178" t="s">
        <v>153</v>
      </c>
      <c r="D31" s="154"/>
      <c r="E31" s="155">
        <v>2.8069999999999999</v>
      </c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48"/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3">
        <v>18</v>
      </c>
      <c r="B32" s="164" t="s">
        <v>154</v>
      </c>
      <c r="C32" s="177" t="s">
        <v>155</v>
      </c>
      <c r="D32" s="165" t="s">
        <v>130</v>
      </c>
      <c r="E32" s="166">
        <v>0.14035</v>
      </c>
      <c r="F32" s="167"/>
      <c r="G32" s="168">
        <f>ROUND(E32*F32,2)</f>
        <v>0</v>
      </c>
      <c r="H32" s="153">
        <v>0</v>
      </c>
      <c r="I32" s="153">
        <f>ROUND(E32*H32,2)</f>
        <v>0</v>
      </c>
      <c r="J32" s="153">
        <v>403.12</v>
      </c>
      <c r="K32" s="153">
        <f>ROUND(E32*J32,2)</f>
        <v>56.58</v>
      </c>
      <c r="L32" s="153">
        <v>21</v>
      </c>
      <c r="M32" s="153">
        <f>G32*(1+L32/100)</f>
        <v>0</v>
      </c>
      <c r="N32" s="153">
        <v>0</v>
      </c>
      <c r="O32" s="153">
        <f>ROUND(E32*N32,2)</f>
        <v>0</v>
      </c>
      <c r="P32" s="153">
        <v>0</v>
      </c>
      <c r="Q32" s="153">
        <f>ROUND(E32*P32,2)</f>
        <v>0</v>
      </c>
      <c r="R32" s="153"/>
      <c r="S32" s="153" t="s">
        <v>145</v>
      </c>
      <c r="T32" s="153" t="s">
        <v>113</v>
      </c>
      <c r="U32" s="153">
        <v>0</v>
      </c>
      <c r="V32" s="153">
        <f>ROUND(E32*U32,2)</f>
        <v>0</v>
      </c>
      <c r="W32" s="153"/>
      <c r="X32" s="153" t="s">
        <v>101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1"/>
      <c r="B33" s="152"/>
      <c r="C33" s="178" t="s">
        <v>156</v>
      </c>
      <c r="D33" s="154"/>
      <c r="E33" s="155">
        <v>0.14035</v>
      </c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8"/>
      <c r="Z33" s="148"/>
      <c r="AA33" s="148"/>
      <c r="AB33" s="148"/>
      <c r="AC33" s="148"/>
      <c r="AD33" s="148"/>
      <c r="AE33" s="148"/>
      <c r="AF33" s="148"/>
      <c r="AG33" s="148" t="s">
        <v>107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57" t="s">
        <v>95</v>
      </c>
      <c r="B34" s="158" t="s">
        <v>66</v>
      </c>
      <c r="C34" s="175" t="s">
        <v>67</v>
      </c>
      <c r="D34" s="159"/>
      <c r="E34" s="160"/>
      <c r="F34" s="161"/>
      <c r="G34" s="162">
        <f>SUMIF(AG35:AG36,"&lt;&gt;NOR",G35:G36)</f>
        <v>0</v>
      </c>
      <c r="H34" s="156"/>
      <c r="I34" s="156">
        <f>SUM(I35:I36)</f>
        <v>0</v>
      </c>
      <c r="J34" s="156"/>
      <c r="K34" s="156">
        <f>SUM(K35:K36)</f>
        <v>48.99</v>
      </c>
      <c r="L34" s="156"/>
      <c r="M34" s="156">
        <f>SUM(M35:M36)</f>
        <v>0</v>
      </c>
      <c r="N34" s="156"/>
      <c r="O34" s="156">
        <f>SUM(O35:O36)</f>
        <v>0</v>
      </c>
      <c r="P34" s="156"/>
      <c r="Q34" s="156">
        <f>SUM(Q35:Q36)</f>
        <v>0</v>
      </c>
      <c r="R34" s="156"/>
      <c r="S34" s="156"/>
      <c r="T34" s="156"/>
      <c r="U34" s="156"/>
      <c r="V34" s="156">
        <f>SUM(V35:V36)</f>
        <v>0</v>
      </c>
      <c r="W34" s="156"/>
      <c r="X34" s="156"/>
      <c r="AG34" t="s">
        <v>96</v>
      </c>
    </row>
    <row r="35" spans="1:60" outlineLevel="1" x14ac:dyDescent="0.2">
      <c r="A35" s="163">
        <v>19</v>
      </c>
      <c r="B35" s="164" t="s">
        <v>157</v>
      </c>
      <c r="C35" s="177" t="s">
        <v>67</v>
      </c>
      <c r="D35" s="165" t="s">
        <v>158</v>
      </c>
      <c r="E35" s="166">
        <v>48.985349999999997</v>
      </c>
      <c r="F35" s="167"/>
      <c r="G35" s="168">
        <f>ROUND(E35*F35,2)</f>
        <v>0</v>
      </c>
      <c r="H35" s="153">
        <v>0</v>
      </c>
      <c r="I35" s="153">
        <f>ROUND(E35*H35,2)</f>
        <v>0</v>
      </c>
      <c r="J35" s="153">
        <v>1</v>
      </c>
      <c r="K35" s="153">
        <f>ROUND(E35*J35,2)</f>
        <v>48.99</v>
      </c>
      <c r="L35" s="153">
        <v>21</v>
      </c>
      <c r="M35" s="153">
        <f>G35*(1+L35/100)</f>
        <v>0</v>
      </c>
      <c r="N35" s="153">
        <v>0</v>
      </c>
      <c r="O35" s="153">
        <f>ROUND(E35*N35,2)</f>
        <v>0</v>
      </c>
      <c r="P35" s="153">
        <v>0</v>
      </c>
      <c r="Q35" s="153">
        <f>ROUND(E35*P35,2)</f>
        <v>0</v>
      </c>
      <c r="R35" s="153"/>
      <c r="S35" s="153" t="s">
        <v>145</v>
      </c>
      <c r="T35" s="153" t="s">
        <v>113</v>
      </c>
      <c r="U35" s="153">
        <v>0</v>
      </c>
      <c r="V35" s="153">
        <f>ROUND(E35*U35,2)</f>
        <v>0</v>
      </c>
      <c r="W35" s="153"/>
      <c r="X35" s="153" t="s">
        <v>101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51"/>
      <c r="B36" s="152"/>
      <c r="C36" s="178" t="s">
        <v>159</v>
      </c>
      <c r="D36" s="154"/>
      <c r="E36" s="155">
        <v>48.985349999999997</v>
      </c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48"/>
      <c r="Z36" s="148"/>
      <c r="AA36" s="148"/>
      <c r="AB36" s="148"/>
      <c r="AC36" s="148"/>
      <c r="AD36" s="148"/>
      <c r="AE36" s="148"/>
      <c r="AF36" s="148"/>
      <c r="AG36" s="148" t="s">
        <v>107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3"/>
      <c r="B37" s="4"/>
      <c r="C37" s="179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v>15</v>
      </c>
      <c r="AF37">
        <v>21</v>
      </c>
      <c r="AG37" t="s">
        <v>82</v>
      </c>
    </row>
    <row r="38" spans="1:60" x14ac:dyDescent="0.2">
      <c r="C38" s="180"/>
      <c r="D38" s="10"/>
      <c r="AG38" t="s">
        <v>160</v>
      </c>
    </row>
    <row r="39" spans="1:60" x14ac:dyDescent="0.2">
      <c r="D39" s="10"/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Z027_Pol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Z027_Pol!Názvy_tisku</vt:lpstr>
      <vt:lpstr>oadresa</vt:lpstr>
      <vt:lpstr>Stavba!Objednatel</vt:lpstr>
      <vt:lpstr>Stavba!Objekt</vt:lpstr>
      <vt:lpstr>Stavba!Oblast_tisku</vt:lpstr>
      <vt:lpstr>Z027_Pol!Oblast_tisku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Švec</dc:creator>
  <cp:lastModifiedBy>Hlaváček Martin</cp:lastModifiedBy>
  <cp:lastPrinted>2019-03-19T12:27:02Z</cp:lastPrinted>
  <dcterms:created xsi:type="dcterms:W3CDTF">2009-04-08T07:15:50Z</dcterms:created>
  <dcterms:modified xsi:type="dcterms:W3CDTF">2021-07-14T12:50:03Z</dcterms:modified>
</cp:coreProperties>
</file>