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nvestice2\Documents\BIKE resort Peklák\Lyžařská škola kontejnery\"/>
    </mc:Choice>
  </mc:AlternateContent>
  <xr:revisionPtr revIDLastSave="0" documentId="13_ncr:1_{B6B03E72-46F6-40E0-BE22-1E0BD50FD75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UT - VYTÁPĚNÍ" sheetId="2" r:id="rId2"/>
  </sheets>
  <definedNames>
    <definedName name="_xlnm._FilterDatabase" localSheetId="1" hidden="1">'UT - VYTÁPĚNÍ'!$C$93:$K$150</definedName>
    <definedName name="_xlnm.Print_Titles" localSheetId="0">'Rekapitulace stavby'!$52:$52</definedName>
    <definedName name="_xlnm.Print_Titles" localSheetId="1">'UT - VYTÁPĚNÍ'!$93:$93</definedName>
    <definedName name="_xlnm.Print_Area" localSheetId="0">'Rekapitulace stavby'!$D$4:$AO$36,'Rekapitulace stavby'!$C$42:$AQ$57</definedName>
    <definedName name="_xlnm.Print_Area" localSheetId="1">'UT - VYTÁPĚNÍ'!$C$4:$J$41,'UT - VYTÁPĚNÍ'!$C$47:$J$73,'UT - VYTÁPĚNÍ'!$C$79:$K$150</definedName>
  </definedNames>
  <calcPr calcId="191029"/>
</workbook>
</file>

<file path=xl/calcChain.xml><?xml version="1.0" encoding="utf-8"?>
<calcChain xmlns="http://schemas.openxmlformats.org/spreadsheetml/2006/main">
  <c r="J39" i="2" l="1"/>
  <c r="J38" i="2"/>
  <c r="AY56" i="1"/>
  <c r="J37" i="2"/>
  <c r="AX56" i="1" s="1"/>
  <c r="BI150" i="2"/>
  <c r="BH150" i="2"/>
  <c r="BG150" i="2"/>
  <c r="BF150" i="2"/>
  <c r="T150" i="2"/>
  <c r="T149" i="2"/>
  <c r="R150" i="2"/>
  <c r="R149" i="2" s="1"/>
  <c r="P150" i="2"/>
  <c r="P149" i="2"/>
  <c r="BI148" i="2"/>
  <c r="BH148" i="2"/>
  <c r="BG148" i="2"/>
  <c r="BF148" i="2"/>
  <c r="T148" i="2"/>
  <c r="T147" i="2" s="1"/>
  <c r="R148" i="2"/>
  <c r="R147" i="2"/>
  <c r="P148" i="2"/>
  <c r="P147" i="2" s="1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91" i="2"/>
  <c r="J19" i="2"/>
  <c r="J14" i="2"/>
  <c r="J56" i="2"/>
  <c r="E7" i="2"/>
  <c r="E82" i="2" s="1"/>
  <c r="L50" i="1"/>
  <c r="AM50" i="1"/>
  <c r="AM49" i="1"/>
  <c r="L49" i="1"/>
  <c r="AM47" i="1"/>
  <c r="L47" i="1"/>
  <c r="L45" i="1"/>
  <c r="L44" i="1"/>
  <c r="J150" i="2"/>
  <c r="BK148" i="2"/>
  <c r="J146" i="2"/>
  <c r="J145" i="2"/>
  <c r="J143" i="2"/>
  <c r="J142" i="2"/>
  <c r="J141" i="2"/>
  <c r="BK139" i="2"/>
  <c r="BK138" i="2"/>
  <c r="BK137" i="2"/>
  <c r="BK136" i="2"/>
  <c r="BK135" i="2"/>
  <c r="BK134" i="2"/>
  <c r="BK133" i="2"/>
  <c r="BK132" i="2"/>
  <c r="J131" i="2"/>
  <c r="BK130" i="2"/>
  <c r="J129" i="2"/>
  <c r="J128" i="2"/>
  <c r="J126" i="2"/>
  <c r="J125" i="2"/>
  <c r="J124" i="2"/>
  <c r="BK123" i="2"/>
  <c r="J122" i="2"/>
  <c r="BK121" i="2"/>
  <c r="BK120" i="2"/>
  <c r="J118" i="2"/>
  <c r="BK117" i="2"/>
  <c r="J116" i="2"/>
  <c r="BK115" i="2"/>
  <c r="J113" i="2"/>
  <c r="BK112" i="2"/>
  <c r="BK111" i="2"/>
  <c r="BK109" i="2"/>
  <c r="J108" i="2"/>
  <c r="BK107" i="2"/>
  <c r="BK104" i="2"/>
  <c r="BK103" i="2"/>
  <c r="BK102" i="2"/>
  <c r="BK100" i="2"/>
  <c r="BK99" i="2"/>
  <c r="BK97" i="2"/>
  <c r="J110" i="2"/>
  <c r="BK108" i="2"/>
  <c r="J106" i="2"/>
  <c r="J104" i="2"/>
  <c r="J103" i="2"/>
  <c r="J102" i="2"/>
  <c r="J99" i="2"/>
  <c r="J98" i="2"/>
  <c r="BK150" i="2"/>
  <c r="J148" i="2"/>
  <c r="BK146" i="2"/>
  <c r="BK145" i="2"/>
  <c r="BK144" i="2"/>
  <c r="J144" i="2"/>
  <c r="BK143" i="2"/>
  <c r="BK142" i="2"/>
  <c r="BK141" i="2"/>
  <c r="J139" i="2"/>
  <c r="J138" i="2"/>
  <c r="J137" i="2"/>
  <c r="J136" i="2"/>
  <c r="J135" i="2"/>
  <c r="J134" i="2"/>
  <c r="J133" i="2"/>
  <c r="J132" i="2"/>
  <c r="BK131" i="2"/>
  <c r="J130" i="2"/>
  <c r="BK129" i="2"/>
  <c r="BK128" i="2"/>
  <c r="BK126" i="2"/>
  <c r="BK125" i="2"/>
  <c r="BK124" i="2"/>
  <c r="J123" i="2"/>
  <c r="BK122" i="2"/>
  <c r="J121" i="2"/>
  <c r="J120" i="2"/>
  <c r="BK118" i="2"/>
  <c r="J117" i="2"/>
  <c r="BK116" i="2"/>
  <c r="J115" i="2"/>
  <c r="BK113" i="2"/>
  <c r="J112" i="2"/>
  <c r="J111" i="2"/>
  <c r="BK110" i="2"/>
  <c r="J109" i="2"/>
  <c r="J107" i="2"/>
  <c r="BK106" i="2"/>
  <c r="J100" i="2"/>
  <c r="BK98" i="2"/>
  <c r="J97" i="2"/>
  <c r="AS55" i="1"/>
  <c r="P119" i="2" l="1"/>
  <c r="R140" i="2"/>
  <c r="BK96" i="2"/>
  <c r="J96" i="2" s="1"/>
  <c r="J65" i="2" s="1"/>
  <c r="P96" i="2"/>
  <c r="R96" i="2"/>
  <c r="T96" i="2"/>
  <c r="BK101" i="2"/>
  <c r="J101" i="2" s="1"/>
  <c r="J66" i="2" s="1"/>
  <c r="P101" i="2"/>
  <c r="R101" i="2"/>
  <c r="T101" i="2"/>
  <c r="BK114" i="2"/>
  <c r="J114" i="2"/>
  <c r="J67" i="2" s="1"/>
  <c r="P114" i="2"/>
  <c r="R114" i="2"/>
  <c r="T114" i="2"/>
  <c r="BK119" i="2"/>
  <c r="J119" i="2"/>
  <c r="J68" i="2" s="1"/>
  <c r="R119" i="2"/>
  <c r="T119" i="2"/>
  <c r="BK127" i="2"/>
  <c r="J127" i="2" s="1"/>
  <c r="J69" i="2" s="1"/>
  <c r="P127" i="2"/>
  <c r="R127" i="2"/>
  <c r="T127" i="2"/>
  <c r="BK140" i="2"/>
  <c r="J140" i="2" s="1"/>
  <c r="J70" i="2" s="1"/>
  <c r="P140" i="2"/>
  <c r="T140" i="2"/>
  <c r="E50" i="2"/>
  <c r="J91" i="2"/>
  <c r="BE97" i="2"/>
  <c r="BE100" i="2"/>
  <c r="BE102" i="2"/>
  <c r="BE104" i="2"/>
  <c r="BE108" i="2"/>
  <c r="BE109" i="2"/>
  <c r="BE113" i="2"/>
  <c r="BE115" i="2"/>
  <c r="BE117" i="2"/>
  <c r="BE118" i="2"/>
  <c r="BE121" i="2"/>
  <c r="BE123" i="2"/>
  <c r="BE125" i="2"/>
  <c r="BE128" i="2"/>
  <c r="BE130" i="2"/>
  <c r="BE131" i="2"/>
  <c r="BE134" i="2"/>
  <c r="BE137" i="2"/>
  <c r="BE138" i="2"/>
  <c r="BE139" i="2"/>
  <c r="BE142" i="2"/>
  <c r="BE144" i="2"/>
  <c r="BE146" i="2"/>
  <c r="BE150" i="2"/>
  <c r="F59" i="2"/>
  <c r="J88" i="2"/>
  <c r="BE98" i="2"/>
  <c r="BE106" i="2"/>
  <c r="BE107" i="2"/>
  <c r="BE111" i="2"/>
  <c r="BE99" i="2"/>
  <c r="BE103" i="2"/>
  <c r="BE110" i="2"/>
  <c r="BE112" i="2"/>
  <c r="BE116" i="2"/>
  <c r="BE120" i="2"/>
  <c r="BE122" i="2"/>
  <c r="BE124" i="2"/>
  <c r="BE126" i="2"/>
  <c r="BE129" i="2"/>
  <c r="BE132" i="2"/>
  <c r="BE133" i="2"/>
  <c r="BE135" i="2"/>
  <c r="BE136" i="2"/>
  <c r="BE141" i="2"/>
  <c r="BE143" i="2"/>
  <c r="BE145" i="2"/>
  <c r="BE148" i="2"/>
  <c r="BK147" i="2"/>
  <c r="J147" i="2"/>
  <c r="J71" i="2" s="1"/>
  <c r="BK149" i="2"/>
  <c r="J149" i="2" s="1"/>
  <c r="J72" i="2" s="1"/>
  <c r="J36" i="2"/>
  <c r="AW56" i="1"/>
  <c r="F37" i="2"/>
  <c r="BB56" i="1"/>
  <c r="BB55" i="1" s="1"/>
  <c r="AX55" i="1" s="1"/>
  <c r="AS54" i="1"/>
  <c r="F38" i="2"/>
  <c r="BC56" i="1" s="1"/>
  <c r="BC55" i="1" s="1"/>
  <c r="AY55" i="1" s="1"/>
  <c r="F39" i="2"/>
  <c r="BD56" i="1" s="1"/>
  <c r="BD55" i="1" s="1"/>
  <c r="BD54" i="1" s="1"/>
  <c r="W33" i="1" s="1"/>
  <c r="F36" i="2"/>
  <c r="BA56" i="1"/>
  <c r="BA55" i="1" s="1"/>
  <c r="AW55" i="1" s="1"/>
  <c r="T95" i="2" l="1"/>
  <c r="T94" i="2"/>
  <c r="P95" i="2"/>
  <c r="P94" i="2"/>
  <c r="AU56" i="1" s="1"/>
  <c r="AU55" i="1" s="1"/>
  <c r="AU54" i="1" s="1"/>
  <c r="R95" i="2"/>
  <c r="R94" i="2" s="1"/>
  <c r="BK95" i="2"/>
  <c r="J95" i="2" s="1"/>
  <c r="J64" i="2" s="1"/>
  <c r="BB54" i="1"/>
  <c r="W31" i="1" s="1"/>
  <c r="BA54" i="1"/>
  <c r="W30" i="1"/>
  <c r="J35" i="2"/>
  <c r="AV56" i="1" s="1"/>
  <c r="AT56" i="1" s="1"/>
  <c r="BC54" i="1"/>
  <c r="W32" i="1" s="1"/>
  <c r="F35" i="2"/>
  <c r="AZ56" i="1" s="1"/>
  <c r="AZ55" i="1" s="1"/>
  <c r="AV55" i="1" s="1"/>
  <c r="AT55" i="1" s="1"/>
  <c r="BK94" i="2" l="1"/>
  <c r="J94" i="2"/>
  <c r="J63" i="2"/>
  <c r="AX54" i="1"/>
  <c r="AW54" i="1"/>
  <c r="AK30" i="1" s="1"/>
  <c r="AY54" i="1"/>
  <c r="AZ54" i="1"/>
  <c r="W29" i="1" s="1"/>
  <c r="AV54" i="1" l="1"/>
  <c r="AK29" i="1" s="1"/>
  <c r="J32" i="2"/>
  <c r="AG56" i="1" s="1"/>
  <c r="AN56" i="1" s="1"/>
  <c r="J41" i="2" l="1"/>
  <c r="AT54" i="1"/>
  <c r="AG55" i="1"/>
  <c r="AN55" i="1"/>
  <c r="AG54" i="1" l="1"/>
  <c r="AK26" i="1"/>
  <c r="AK35" i="1"/>
  <c r="AN54" i="1" l="1"/>
</calcChain>
</file>

<file path=xl/sharedStrings.xml><?xml version="1.0" encoding="utf-8"?>
<sst xmlns="http://schemas.openxmlformats.org/spreadsheetml/2006/main" count="1003" uniqueCount="333">
  <si>
    <t>Export Komplet</t>
  </si>
  <si>
    <t>VZ</t>
  </si>
  <si>
    <t>2.0</t>
  </si>
  <si>
    <t/>
  </si>
  <si>
    <t>False</t>
  </si>
  <si>
    <t>{8be766dc-aa4e-40bd-ba40-85c8b78bf84f}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</si>
  <si>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</si>
  <si>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</si>
  <si>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</si>
  <si>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</si>
  <si>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</si>
  <si>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</si>
  <si>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</si>
  <si>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</si>
  <si>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</si>
  <si>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</si>
  <si>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</si>
  <si>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</si>
  <si>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ZÁZEMÍ V AREÁLU PEKLÁK</t>
  </si>
  <si>
    <t>KSO:</t>
  </si>
  <si>
    <t>CC-CZ:</t>
  </si>
  <si>
    <t>Místo:</t>
  </si>
  <si>
    <t>Česká Třebová - Parník, areál Peklák</t>
  </si>
  <si>
    <t>Datum:</t>
  </si>
  <si>
    <t>12. 11. 2021</t>
  </si>
  <si>
    <t>Zadavatel:</t>
  </si>
  <si>
    <t>IČ:</t>
  </si>
  <si>
    <t>648 27 500</t>
  </si>
  <si>
    <t xml:space="preserve"> Eko Bi s.r.o.,Semanínská 2050, 560 02 Česká Třebo</t>
  </si>
  <si>
    <t>DIČ:</t>
  </si>
  <si>
    <t>Uchazeč:</t>
  </si>
  <si>
    <t>Vyplň údaj</t>
  </si>
  <si>
    <t>Projektant:</t>
  </si>
  <si>
    <t>601 45 277</t>
  </si>
  <si>
    <t>Jiří Kamenický, Na Špici 211, 561 17 Dlouhá Třebov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</si>
  <si>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</si>
  <si>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</si>
  <si>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</si>
  <si>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</si>
  <si>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</si>
  <si>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</si>
  <si>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</si>
  <si>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</si>
  <si>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</si>
  <si>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</si>
  <si>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</si>
  <si>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</si>
  <si>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</si>
  <si>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</si>
  <si>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</si>
  <si>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</si>
  <si>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</si>
  <si>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</si>
  <si>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</si>
  <si>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</si>
  <si>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</si>
  <si>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</si>
  <si>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</si>
  <si>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</si>
  <si>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</si>
  <si>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</si>
  <si>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</si>
  <si>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</si>
  <si>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</si>
  <si>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</si>
  <si>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</si>
  <si>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</si>
  <si>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</si>
  <si>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</si>
  <si>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</si>
  <si>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</si>
  <si>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</si>
  <si>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</si>
  <si>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</si>
  <si>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</si>
  <si>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</si>
  <si>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</si>
  <si>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</si>
  <si>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</si>
  <si>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Malá budova</t>
  </si>
  <si>
    <t>STA</t>
  </si>
  <si>
    <t>1</t>
  </si>
  <si>
    <t>{110aca1a-c023-4c64-b33d-5c4d65cae52d}</t>
  </si>
  <si>
    <t>2</t>
  </si>
  <si>
    <t>/</t>
  </si>
  <si>
    <t>UT</t>
  </si>
  <si>
    <t>VYTÁPĚNÍ</t>
  </si>
  <si>
    <t>Soupis</t>
  </si>
  <si>
    <t>{d4ba01d0-dda4-4093-a04c-f34a97237a5e}</t>
  </si>
  <si>
    <t>KRYCÍ LIST SOUPISU PRACÍ</t>
  </si>
  <si>
    <t>Objekt:</t>
  </si>
  <si>
    <t>SO 02 - Malá budova</t>
  </si>
  <si>
    <t>Soupis:</t>
  </si>
  <si>
    <t>UT - VYTÁPĚNÍ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</si>
  <si>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</si>
  <si>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</si>
  <si>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</si>
  <si>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</si>
  <si>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</si>
  <si>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</si>
  <si>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</si>
  <si>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</si>
  <si>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</si>
  <si>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</si>
  <si>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</si>
  <si>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101 - TOPNÁ ZKOUŠKA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</si>
  <si>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</si>
  <si>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</si>
  <si>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</si>
  <si>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</si>
  <si>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</si>
  <si>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</si>
  <si>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</si>
  <si>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</si>
  <si>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</si>
  <si>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</si>
  <si>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</si>
  <si>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</si>
  <si>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</si>
  <si>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</si>
  <si>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</si>
  <si>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</si>
  <si>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</si>
  <si>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</si>
  <si>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</si>
  <si>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</si>
  <si>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713463411</t>
  </si>
  <si>
    <t>Montáž izolace tepelné potrubí a ohybů tvarovkami nebo deskami potrubními pouzdry návlekovými izolačními hadicemi potrubí a ohybů</t>
  </si>
  <si>
    <t>m</t>
  </si>
  <si>
    <t>CS ÚRS 2021 01</t>
  </si>
  <si>
    <t>16</t>
  </si>
  <si>
    <t>1484771483</t>
  </si>
  <si>
    <t>M</t>
  </si>
  <si>
    <t>28377045.1</t>
  </si>
  <si>
    <t>pouzdro izolační potrubní z pěnového polyetylenu 22/20mm</t>
  </si>
  <si>
    <t>32</t>
  </si>
  <si>
    <t>-288165697</t>
  </si>
  <si>
    <t>3</t>
  </si>
  <si>
    <t>28377049.1</t>
  </si>
  <si>
    <t>pouzdro izolační potrubní z pěnového polyetylenu 28/25mm</t>
  </si>
  <si>
    <t>1066156988</t>
  </si>
  <si>
    <t>4</t>
  </si>
  <si>
    <t>998713101</t>
  </si>
  <si>
    <t>Přesun hmot pro izolace tepelné stanovený z hmotnosti přesunovaného materiálu vodorovná dopravní vzdálenost do 50 m v objektech výšky do 6 m</t>
  </si>
  <si>
    <t>t</t>
  </si>
  <si>
    <t>1868461432</t>
  </si>
  <si>
    <t>731</t>
  </si>
  <si>
    <t>Ústřední vytápění - kotelny</t>
  </si>
  <si>
    <t>5</t>
  </si>
  <si>
    <t>731341140</t>
  </si>
  <si>
    <t>Hadice napouštěcí pryžové Ø 20/28</t>
  </si>
  <si>
    <t>64</t>
  </si>
  <si>
    <t>-383034699</t>
  </si>
  <si>
    <t>6</t>
  </si>
  <si>
    <t>7312xxx01</t>
  </si>
  <si>
    <t>Montáž splitového tepelného čerpadla vzduch-voda - venkovní a vniřní jednotky a jejich propojení chladivovým potrubím</t>
  </si>
  <si>
    <t>soubor</t>
  </si>
  <si>
    <t>-1075367142</t>
  </si>
  <si>
    <t>7</t>
  </si>
  <si>
    <t>731xxx02</t>
  </si>
  <si>
    <t xml:space="preserve">Tepelné čerpadlo splitové vzduch-voda - sestava s vnitřní jednotkou. Výkon pro tepelnou ztrátu objektu 4,5 kW. _x000D_
Požadované výkonové rozpětí - Výkonový diagram - viz technická zpráva._x000D_
</t>
  </si>
  <si>
    <t>kus</t>
  </si>
  <si>
    <t>128</t>
  </si>
  <si>
    <t>56225675</t>
  </si>
  <si>
    <t>P</t>
  </si>
  <si>
    <t>Poznámka k položce:_x000D_
Rozsah dodávky_x000D_
■ Kompaktní tepelné čerpadlo v konstrukčním provedení Split_x000D_
s vnitřní a venkovní jednotkou_x000D_
■ Vnitřní jednotka:_x000D_
– Vestavěný kondenzátor_x000D_
– Integrovaný zásobníkový ohřívač vody 220 litrů z oceli se smaltováním_x000D_
, ochrana proti korozi hořčíkovou anodou, s tepelnou_x000D_
izolací_x000D_
– Vestavěný přepínací ventil „topení/ohřev pitné vody“_x000D_
– Vestavěné vysoce efektivní oběhové čerpadlo pro sekundární_x000D_
okruh_x000D_
– Vestavěný pojistný ventil a manometr_x000D_
– Ekvitermně řízená regulace tepelného čerpadla s čidlem venkovní teploty_x000D_
– Integrovaná kontrola objemového toku_x000D_
– Vestavěný průtokový ohřívač topné vody - bivalentní elektrokotel 9kW_x000D_
■ Venkovní jednotka:_x000D_
– Provozní náplň chladiva (R410A) jednoduché potrubí délky až_x000D_
12,0 m_x000D_
– Lemové přípojky_x000D_
– Kompresor řízený invertorem_x000D_
– Přepínací ventil_x000D_
– Elektronický expanzní ventil_x000D_
– EC-ventilátor_x000D_
– Výparník</t>
  </si>
  <si>
    <t>8</t>
  </si>
  <si>
    <t>731xxx03</t>
  </si>
  <si>
    <t>Topný pás pro vanu kondenzátu 1,2m</t>
  </si>
  <si>
    <t>2070543908</t>
  </si>
  <si>
    <t>9</t>
  </si>
  <si>
    <t>731xxx04</t>
  </si>
  <si>
    <t>Konzola pro montáž na zem</t>
  </si>
  <si>
    <t>1209447852</t>
  </si>
  <si>
    <t>10</t>
  </si>
  <si>
    <t>731xxx05</t>
  </si>
  <si>
    <t>Připojovací sada na omítku shora</t>
  </si>
  <si>
    <t>-695286303</t>
  </si>
  <si>
    <t>11</t>
  </si>
  <si>
    <t>731xxx06</t>
  </si>
  <si>
    <t>Akumulační nádoba pro tepelné čerpadlo pro 2 trubkové sériobvé zapojení o objemu 40 litrů včetně tepelné izolace a pro umístění za tepelné čerpadlo.</t>
  </si>
  <si>
    <t>-1927862178</t>
  </si>
  <si>
    <t>12</t>
  </si>
  <si>
    <t>731xxx07</t>
  </si>
  <si>
    <t>Oživení tepelného čerpadla - schválení instalace, proškolení uživatele</t>
  </si>
  <si>
    <t>738577412</t>
  </si>
  <si>
    <t>13</t>
  </si>
  <si>
    <t>731xxx09</t>
  </si>
  <si>
    <t xml:space="preserve">Přípomoce elektro a MaR - montáž regulačníhp přístroje, venkovního čidla a provedení kabeláží. </t>
  </si>
  <si>
    <t>sopubor</t>
  </si>
  <si>
    <t>-693970291</t>
  </si>
  <si>
    <t>14</t>
  </si>
  <si>
    <t>731xxx050</t>
  </si>
  <si>
    <t>Chemie - Inhibitor koroze do topného systému (1:100)</t>
  </si>
  <si>
    <t>litr</t>
  </si>
  <si>
    <t>-196135519</t>
  </si>
  <si>
    <t>998731101</t>
  </si>
  <si>
    <t>Přesun hmot pro kotelny stanovený z hmotnosti přesunovaného materiálu vodorovná dopravní vzdálenost do 50 m v objektech výšky do 6 m</t>
  </si>
  <si>
    <t>-1915291174</t>
  </si>
  <si>
    <t>732</t>
  </si>
  <si>
    <t>Ústřední vytápění - strojovny</t>
  </si>
  <si>
    <t>732331612</t>
  </si>
  <si>
    <t>Nádoby expanzní tlakové pro topné a chladicí soustavy s membránou bez pojistného ventilu se závitovým připojením PN 0,6 o objemu 12 l</t>
  </si>
  <si>
    <t>-190229086</t>
  </si>
  <si>
    <t>17</t>
  </si>
  <si>
    <t>732331777</t>
  </si>
  <si>
    <t>Nádoby expanzní tlakové příslušenství k expanzním nádobám bezpečnostní uzávěr k měření tlaku G 3/4</t>
  </si>
  <si>
    <t>-43534921</t>
  </si>
  <si>
    <t>18</t>
  </si>
  <si>
    <t>732xxx01</t>
  </si>
  <si>
    <t xml:space="preserve">Revize tlakových nádob </t>
  </si>
  <si>
    <t>-1050088350</t>
  </si>
  <si>
    <t>19</t>
  </si>
  <si>
    <t>998732101</t>
  </si>
  <si>
    <t>Přesun hmot pro strojovny stanovený z hmotnosti přesunovaného materiálu vodorovná dopravní vzdálenost do 50 m v objektech výšky do 6 m</t>
  </si>
  <si>
    <t>-1680343837</t>
  </si>
  <si>
    <t>733</t>
  </si>
  <si>
    <t>Ústřední vytápění - potrubí</t>
  </si>
  <si>
    <t>20</t>
  </si>
  <si>
    <t>733221102</t>
  </si>
  <si>
    <t>Potrubí z trubek měděných měkkých spojovaných měkkým pájením Ø 15/1</t>
  </si>
  <si>
    <t>-656129304</t>
  </si>
  <si>
    <t>733221103</t>
  </si>
  <si>
    <t>Potrubí z trubek měděných měkkých spojovaných měkkým pájením Ø 18/1</t>
  </si>
  <si>
    <t>-1318741049</t>
  </si>
  <si>
    <t>22</t>
  </si>
  <si>
    <t>733221104</t>
  </si>
  <si>
    <t>Potrubí z trubek měděných měkkých spojovaných měkkým pájením Ø 22/1</t>
  </si>
  <si>
    <t>-508795668</t>
  </si>
  <si>
    <t>23</t>
  </si>
  <si>
    <t>733223105</t>
  </si>
  <si>
    <t>Potrubí z trubek měděných tvrdých spojovaných měkkým pájením Ø 28/1,5</t>
  </si>
  <si>
    <t>875000889</t>
  </si>
  <si>
    <t>24</t>
  </si>
  <si>
    <t>733291101</t>
  </si>
  <si>
    <t>Zkoušky těsnosti potrubí z trubek měděných Ø do 35/1,5</t>
  </si>
  <si>
    <t>-315693895</t>
  </si>
  <si>
    <t>25</t>
  </si>
  <si>
    <t>733xxx01</t>
  </si>
  <si>
    <t>Zednické přípomoce - prostupy stěn vrtáním pro potrubí, prostup do průměru 60 mm a následné zapravení</t>
  </si>
  <si>
    <t>2139005382</t>
  </si>
  <si>
    <t>26</t>
  </si>
  <si>
    <t>998733101</t>
  </si>
  <si>
    <t>Přesun hmot pro rozvody potrubí stanovený z hmotnosti přesunovaného materiálu vodorovná dopravní vzdálenost do 50 m v objektech výšky do 6 m</t>
  </si>
  <si>
    <t>1814310800</t>
  </si>
  <si>
    <t>734</t>
  </si>
  <si>
    <t>Ústřední vytápění - armatury</t>
  </si>
  <si>
    <t>27</t>
  </si>
  <si>
    <t>734209114</t>
  </si>
  <si>
    <t>Montáž závitových armatur se 2 závity G 3/4 (DN 20)</t>
  </si>
  <si>
    <t>1623717290</t>
  </si>
  <si>
    <t>28</t>
  </si>
  <si>
    <t>73429124xxx01</t>
  </si>
  <si>
    <t>Proporcionální přepouštěcí ventil s plynule nastavitelnou hodnotou tlakové diference a úzkým pásmem proporcionality DN20. Těleso ventilu z korozivzdorného bronzu.</t>
  </si>
  <si>
    <t>839333837</t>
  </si>
  <si>
    <t>29</t>
  </si>
  <si>
    <t>734209115</t>
  </si>
  <si>
    <t>Montáž závitových armatur se 2 závity G 1 (DN 25)</t>
  </si>
  <si>
    <t>-1398776945</t>
  </si>
  <si>
    <t>30</t>
  </si>
  <si>
    <t>73429124xxx02</t>
  </si>
  <si>
    <t>Filtry závitové přímé s vnitřními závity G 1  - MAGNETICKÉ SE SÍTKEM</t>
  </si>
  <si>
    <t>-156012751</t>
  </si>
  <si>
    <t>31</t>
  </si>
  <si>
    <t>734211127</t>
  </si>
  <si>
    <t>Ventily odvzdušňovací závitové automatické se zpětnou klapkou PN 14 do 120°C G 1/2</t>
  </si>
  <si>
    <t>887676301</t>
  </si>
  <si>
    <t>734221682</t>
  </si>
  <si>
    <t>Ventily regulační závitové hlavice termostatické, pro ovládání ventilů PN 10 do 110°C kapalinové otopných těles VK</t>
  </si>
  <si>
    <t>-2021470999</t>
  </si>
  <si>
    <t>33</t>
  </si>
  <si>
    <t>734261403</t>
  </si>
  <si>
    <t>Šroubení připojovací armatury radiátorů VK PN 10 do 110°C, regulační uzavíratelné rohové G 3/4 x 18</t>
  </si>
  <si>
    <t>-248097178</t>
  </si>
  <si>
    <t>34</t>
  </si>
  <si>
    <t>734291123</t>
  </si>
  <si>
    <t>Ostatní armatury kohouty plnicí a vypouštěcí PN 10 do 90°C G 1/2</t>
  </si>
  <si>
    <t>1176134516</t>
  </si>
  <si>
    <t>35</t>
  </si>
  <si>
    <t>734292715</t>
  </si>
  <si>
    <t>Ostatní armatury kulové kohouty PN 42 do 185°C přímé vnitřní závit G 1</t>
  </si>
  <si>
    <t>1505755390</t>
  </si>
  <si>
    <t>36</t>
  </si>
  <si>
    <t>734411101</t>
  </si>
  <si>
    <t>Teploměry technické s pevným stonkem a jímkou zadní připojení (axiální) průměr 63 mm délka stonku 50 mm</t>
  </si>
  <si>
    <t>-418367386</t>
  </si>
  <si>
    <t>37</t>
  </si>
  <si>
    <t>734421102</t>
  </si>
  <si>
    <t>Tlakoměry s pevným stonkem a zpětnou klapkou spodní připojení (radiální) tlaku 0–16 bar průměru 63 mm</t>
  </si>
  <si>
    <t>-1986482644</t>
  </si>
  <si>
    <t>38</t>
  </si>
  <si>
    <t>998734101</t>
  </si>
  <si>
    <t>Přesun hmot pro armatury stanovený z hmotnosti přesunovaného materiálu vodorovná dopravní vzdálenost do 50 m v objektech výšky do 6 m</t>
  </si>
  <si>
    <t>1340480262</t>
  </si>
  <si>
    <t>735</t>
  </si>
  <si>
    <t>Ústřední vytápění - otopná tělesa</t>
  </si>
  <si>
    <t>39</t>
  </si>
  <si>
    <t>735000912</t>
  </si>
  <si>
    <t>Regulace otopného systému při opravách vyregulování dvojregulačních ventilů a kohoutů s termostatickým ovládáním</t>
  </si>
  <si>
    <t>-682546916</t>
  </si>
  <si>
    <t>40</t>
  </si>
  <si>
    <t>735152580</t>
  </si>
  <si>
    <t>Otopná tělesa panelová VK dvoudesková PN 1,0 MPa, T do 110°C se dvěma přídavnými přestupními plochami výšky tělesa 600 mm stavební délky / výkonu 1400 mm / 2351 W</t>
  </si>
  <si>
    <t>512624331</t>
  </si>
  <si>
    <t>41</t>
  </si>
  <si>
    <t>735152581</t>
  </si>
  <si>
    <t>Otopná tělesa panelová VK dvoudesková PN 1,0 MPa, T do 110°C se dvěma přídavnými přestupními plochami výšky tělesa 600 mm stavební délky / výkonu 1600 mm / 2686 W</t>
  </si>
  <si>
    <t>-1852113558</t>
  </si>
  <si>
    <t>42</t>
  </si>
  <si>
    <t>735152582</t>
  </si>
  <si>
    <t>Otopná tělesa panelová VK dvoudesková PN 1,0 MPa, T do 110°C se dvěma přídavnými přestupními plochami výšky tělesa 600 mm stavební délky / výkonu 1800 mm / 3022 W</t>
  </si>
  <si>
    <t>1846653441</t>
  </si>
  <si>
    <t>43</t>
  </si>
  <si>
    <t>735152682</t>
  </si>
  <si>
    <t>Otopná tělesa panelová VK třídesková PN 1,0 MPa, T do 110°C se třemi přídavnými přestupními plochami výšky tělesa 600 mm stavební délky / výkonu 1800 mm / 4331 W</t>
  </si>
  <si>
    <t>-934930991</t>
  </si>
  <si>
    <t>44</t>
  </si>
  <si>
    <t>998735101</t>
  </si>
  <si>
    <t>Přesun hmot pro otopná tělesa stanovený z hmotnosti přesunovaného materiálu vodorovná dopravní vzdálenost do 50 m v objektech výšky do 6 m</t>
  </si>
  <si>
    <t>612288702</t>
  </si>
  <si>
    <t>101</t>
  </si>
  <si>
    <t>TOPNÁ ZKOUŠKA</t>
  </si>
  <si>
    <t>45</t>
  </si>
  <si>
    <t>101a</t>
  </si>
  <si>
    <t>Topná zkouška do 100 kW</t>
  </si>
  <si>
    <t>512</t>
  </si>
  <si>
    <t>399961084</t>
  </si>
  <si>
    <t>783</t>
  </si>
  <si>
    <t>Dokončovací práce - nátěry</t>
  </si>
  <si>
    <t>46</t>
  </si>
  <si>
    <t>783617613</t>
  </si>
  <si>
    <t>Krycí nátěr (email) armatur a kovových potrubí potrubí do DN 50 mm dvojnásobný syntetický samozákladující</t>
  </si>
  <si>
    <t>83709611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</si>
</sst>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69" t="s">
        <v>6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s="1" customFormat="1" ht="12" customHeight="1">
      <c r="B5" s="17"/>
      <c r="D5" s="21" t="s">
        <v>14</v>
      </c>
      <c r="K5" s="203" t="s">
        <v>15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E5" s="200" t="s">
        <v>16</v>
      </c>
      <c r="BS5" s="14" t="s">
        <v>7</v>
      </c>
    </row>
    <row r="6" spans="1:74" s="1" customFormat="1" ht="36.950000000000003" customHeight="1">
      <c r="B6" s="17"/>
      <c r="D6" s="23" t="s">
        <v>17</v>
      </c>
      <c r="K6" s="204" t="s">
        <v>18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E6" s="201"/>
      <c r="BS6" s="14" t="s">
        <v>7</v>
      </c>
    </row>
    <row r="7" spans="1:74" s="1" customFormat="1" ht="12" customHeight="1">
      <c r="B7" s="17"/>
      <c r="D7" s="24" t="s">
        <v>19</v>
      </c>
      <c r="K7" s="22" t="s">
        <v>3</v>
      </c>
      <c r="AK7" s="24" t="s">
        <v>20</v>
      </c>
      <c r="AN7" s="22" t="s">
        <v>3</v>
      </c>
      <c r="AR7" s="17"/>
      <c r="BE7" s="201"/>
      <c r="BS7" s="14" t="s">
        <v>7</v>
      </c>
    </row>
    <row r="8" spans="1:74" s="1" customFormat="1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01"/>
      <c r="BS8" s="14" t="s">
        <v>7</v>
      </c>
    </row>
    <row r="9" spans="1:74" s="1" customFormat="1" ht="14.45" customHeight="1">
      <c r="B9" s="17"/>
      <c r="AR9" s="17"/>
      <c r="BE9" s="201"/>
      <c r="BS9" s="14" t="s">
        <v>7</v>
      </c>
    </row>
    <row r="10" spans="1:74" s="1" customFormat="1" ht="12" customHeight="1">
      <c r="B10" s="17"/>
      <c r="D10" s="24" t="s">
        <v>25</v>
      </c>
      <c r="AK10" s="24" t="s">
        <v>26</v>
      </c>
      <c r="AN10" s="22" t="s">
        <v>27</v>
      </c>
      <c r="AR10" s="17"/>
      <c r="BE10" s="201"/>
      <c r="BS10" s="14" t="s">
        <v>7</v>
      </c>
    </row>
    <row r="11" spans="1:74" s="1" customFormat="1" ht="18.399999999999999" customHeight="1">
      <c r="B11" s="17"/>
      <c r="E11" s="22" t="s">
        <v>28</v>
      </c>
      <c r="AK11" s="24" t="s">
        <v>29</v>
      </c>
      <c r="AN11" s="22" t="s">
        <v>3</v>
      </c>
      <c r="AR11" s="17"/>
      <c r="BE11" s="201"/>
      <c r="BS11" s="14" t="s">
        <v>7</v>
      </c>
    </row>
    <row r="12" spans="1:74" s="1" customFormat="1" ht="6.95" customHeight="1">
      <c r="B12" s="17"/>
      <c r="AR12" s="17"/>
      <c r="BE12" s="201"/>
      <c r="BS12" s="14" t="s">
        <v>7</v>
      </c>
    </row>
    <row r="13" spans="1:74" s="1" customFormat="1" ht="12" customHeight="1">
      <c r="B13" s="17"/>
      <c r="D13" s="24" t="s">
        <v>30</v>
      </c>
      <c r="AK13" s="24" t="s">
        <v>26</v>
      </c>
      <c r="AN13" s="26" t="s">
        <v>31</v>
      </c>
      <c r="AR13" s="17"/>
      <c r="BE13" s="201"/>
      <c r="BS13" s="14" t="s">
        <v>7</v>
      </c>
    </row>
    <row r="14" spans="1:74" ht="12.75">
      <c r="B14" s="17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29</v>
      </c>
      <c r="AN14" s="26" t="s">
        <v>31</v>
      </c>
      <c r="AR14" s="17"/>
      <c r="BE14" s="201"/>
      <c r="BS14" s="14" t="s">
        <v>7</v>
      </c>
    </row>
    <row r="15" spans="1:74" s="1" customFormat="1" ht="6.95" customHeight="1">
      <c r="B15" s="17"/>
      <c r="AR15" s="17"/>
      <c r="BE15" s="201"/>
      <c r="BS15" s="14" t="s">
        <v>4</v>
      </c>
    </row>
    <row r="16" spans="1:74" s="1" customFormat="1" ht="12" customHeight="1">
      <c r="B16" s="17"/>
      <c r="D16" s="24" t="s">
        <v>32</v>
      </c>
      <c r="AK16" s="24" t="s">
        <v>26</v>
      </c>
      <c r="AN16" s="22" t="s">
        <v>33</v>
      </c>
      <c r="AR16" s="17"/>
      <c r="BE16" s="201"/>
      <c r="BS16" s="14" t="s">
        <v>4</v>
      </c>
    </row>
    <row r="17" spans="1:71" s="1" customFormat="1" ht="18.399999999999999" customHeight="1">
      <c r="B17" s="17"/>
      <c r="E17" s="22" t="s">
        <v>34</v>
      </c>
      <c r="AK17" s="24" t="s">
        <v>29</v>
      </c>
      <c r="AN17" s="22" t="s">
        <v>3</v>
      </c>
      <c r="AR17" s="17"/>
      <c r="BE17" s="201"/>
      <c r="BS17" s="14" t="s">
        <v>35</v>
      </c>
    </row>
    <row r="18" spans="1:71" s="1" customFormat="1" ht="6.95" customHeight="1">
      <c r="B18" s="17"/>
      <c r="AR18" s="17"/>
      <c r="BE18" s="201"/>
      <c r="BS18" s="14" t="s">
        <v>7</v>
      </c>
    </row>
    <row r="19" spans="1:71" s="1" customFormat="1" ht="12" customHeight="1">
      <c r="B19" s="17"/>
      <c r="D19" s="24" t="s">
        <v>36</v>
      </c>
      <c r="AK19" s="24" t="s">
        <v>26</v>
      </c>
      <c r="AN19" s="22" t="s">
        <v>3</v>
      </c>
      <c r="AR19" s="17"/>
      <c r="BE19" s="201"/>
      <c r="BS19" s="14" t="s">
        <v>7</v>
      </c>
    </row>
    <row r="20" spans="1:71" s="1" customFormat="1" ht="18.399999999999999" customHeight="1">
      <c r="B20" s="17"/>
      <c r="E20" s="22" t="s">
        <v>37</v>
      </c>
      <c r="AK20" s="24" t="s">
        <v>29</v>
      </c>
      <c r="AN20" s="22" t="s">
        <v>3</v>
      </c>
      <c r="AR20" s="17"/>
      <c r="BE20" s="201"/>
      <c r="BS20" s="14" t="s">
        <v>4</v>
      </c>
    </row>
    <row r="21" spans="1:71" s="1" customFormat="1" ht="6.95" customHeight="1">
      <c r="B21" s="17"/>
      <c r="AR21" s="17"/>
      <c r="BE21" s="201"/>
    </row>
    <row r="22" spans="1:71" s="1" customFormat="1" ht="12" customHeight="1">
      <c r="B22" s="17"/>
      <c r="D22" s="24" t="s">
        <v>38</v>
      </c>
      <c r="AR22" s="17"/>
      <c r="BE22" s="201"/>
    </row>
    <row r="23" spans="1:71" s="1" customFormat="1" ht="47.25" customHeight="1">
      <c r="B23" s="17"/>
      <c r="E23" s="207" t="s">
        <v>39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1:71" s="1" customFormat="1" ht="6.95" customHeight="1">
      <c r="B24" s="17"/>
      <c r="AR24" s="17"/>
      <c r="BE24" s="20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1:71" s="2" customFormat="1" ht="25.9" customHeight="1">
      <c r="A26" s="29"/>
      <c r="B26" s="30"/>
      <c r="C26" s="29"/>
      <c r="D26" s="31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ROUND(AG54,2)</f>
        <v>0</v>
      </c>
      <c r="AL26" s="209"/>
      <c r="AM26" s="209"/>
      <c r="AN26" s="209"/>
      <c r="AO26" s="209"/>
      <c r="AP26" s="29"/>
      <c r="AQ26" s="29"/>
      <c r="AR26" s="30"/>
      <c r="BE26" s="20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41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42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43</v>
      </c>
      <c r="AL28" s="210"/>
      <c r="AM28" s="210"/>
      <c r="AN28" s="210"/>
      <c r="AO28" s="210"/>
      <c r="AP28" s="29"/>
      <c r="AQ28" s="29"/>
      <c r="AR28" s="30"/>
      <c r="BE28" s="201"/>
    </row>
    <row r="29" spans="1:71" s="3" customFormat="1" ht="14.45" customHeight="1">
      <c r="B29" s="34"/>
      <c r="D29" s="24" t="s">
        <v>44</v>
      </c>
      <c r="F29" s="24" t="s">
        <v>45</v>
      </c>
      <c r="L29" s="195">
        <v>0.21</v>
      </c>
      <c r="M29" s="194"/>
      <c r="N29" s="194"/>
      <c r="O29" s="194"/>
      <c r="P29" s="194"/>
      <c r="W29" s="193">
        <f>ROUND(AZ54,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ROUND(AV54, 2)</f>
        <v>0</v>
      </c>
      <c r="AL29" s="194"/>
      <c r="AM29" s="194"/>
      <c r="AN29" s="194"/>
      <c r="AO29" s="194"/>
      <c r="AR29" s="34"/>
      <c r="BE29" s="202"/>
    </row>
    <row r="30" spans="1:71" s="3" customFormat="1" ht="14.45" customHeight="1">
      <c r="B30" s="34"/>
      <c r="F30" s="24" t="s">
        <v>46</v>
      </c>
      <c r="L30" s="195">
        <v>0.15</v>
      </c>
      <c r="M30" s="194"/>
      <c r="N30" s="194"/>
      <c r="O30" s="194"/>
      <c r="P30" s="194"/>
      <c r="W30" s="193">
        <f>ROUND(BA54,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ROUND(AW54, 2)</f>
        <v>0</v>
      </c>
      <c r="AL30" s="194"/>
      <c r="AM30" s="194"/>
      <c r="AN30" s="194"/>
      <c r="AO30" s="194"/>
      <c r="AR30" s="34"/>
      <c r="BE30" s="202"/>
    </row>
    <row r="31" spans="1:71" s="3" customFormat="1" ht="14.45" hidden="1" customHeight="1">
      <c r="B31" s="34"/>
      <c r="F31" s="24" t="s">
        <v>47</v>
      </c>
      <c r="L31" s="195">
        <v>0.21</v>
      </c>
      <c r="M31" s="194"/>
      <c r="N31" s="194"/>
      <c r="O31" s="194"/>
      <c r="P31" s="194"/>
      <c r="W31" s="193">
        <f>ROUND(BB54,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1:71" s="3" customFormat="1" ht="14.45" hidden="1" customHeight="1">
      <c r="B32" s="34"/>
      <c r="F32" s="24" t="s">
        <v>48</v>
      </c>
      <c r="L32" s="195">
        <v>0.15</v>
      </c>
      <c r="M32" s="194"/>
      <c r="N32" s="194"/>
      <c r="O32" s="194"/>
      <c r="P32" s="194"/>
      <c r="W32" s="193">
        <f>ROUND(BC54,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1:57" s="3" customFormat="1" ht="14.45" hidden="1" customHeight="1">
      <c r="B33" s="34"/>
      <c r="F33" s="24" t="s">
        <v>49</v>
      </c>
      <c r="L33" s="195">
        <v>0</v>
      </c>
      <c r="M33" s="194"/>
      <c r="N33" s="194"/>
      <c r="O33" s="194"/>
      <c r="P33" s="194"/>
      <c r="W33" s="193">
        <f>ROUND(BD54,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50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51</v>
      </c>
      <c r="U35" s="37"/>
      <c r="V35" s="37"/>
      <c r="W35" s="37"/>
      <c r="X35" s="196" t="s">
        <v>52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6.95" customHeight="1">
      <c r="A37" s="2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  <c r="BE37" s="29"/>
    </row>
    <row r="41" spans="1:57" s="2" customFormat="1" ht="6.95" customHeight="1">
      <c r="A41" s="29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  <c r="BE41" s="29"/>
    </row>
    <row r="42" spans="1:57" s="2" customFormat="1" ht="24.95" customHeight="1">
      <c r="A42" s="29"/>
      <c r="B42" s="30"/>
      <c r="C42" s="18" t="s">
        <v>53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BE42" s="29"/>
    </row>
    <row r="43" spans="1:57" s="2" customFormat="1" ht="6.9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BE43" s="29"/>
    </row>
    <row r="44" spans="1:57" s="4" customFormat="1" ht="12" customHeight="1">
      <c r="B44" s="43"/>
      <c r="C44" s="24" t="s">
        <v>14</v>
      </c>
      <c r="L44" s="4" t="str">
        <f>K5</f>
        <v>21013</v>
      </c>
      <c r="AR44" s="43"/>
    </row>
    <row r="45" spans="1:57" s="5" customFormat="1" ht="36.950000000000003" customHeight="1">
      <c r="B45" s="44"/>
      <c r="C45" s="45" t="s">
        <v>17</v>
      </c>
      <c r="L45" s="184" t="str">
        <f>K6</f>
        <v>VÝSTAVBA ZÁZEMÍ V AREÁLU PEKLÁK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R45" s="44"/>
    </row>
    <row r="46" spans="1:57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BE46" s="29"/>
    </row>
    <row r="47" spans="1:57" s="2" customFormat="1" ht="12" customHeight="1">
      <c r="A47" s="29"/>
      <c r="B47" s="30"/>
      <c r="C47" s="24" t="s">
        <v>21</v>
      </c>
      <c r="D47" s="29"/>
      <c r="E47" s="29"/>
      <c r="F47" s="29"/>
      <c r="G47" s="29"/>
      <c r="H47" s="29"/>
      <c r="I47" s="29"/>
      <c r="J47" s="29"/>
      <c r="K47" s="29"/>
      <c r="L47" s="46" t="str">
        <f>IF(K8="","",K8)</f>
        <v>Česká Třebová - Parník, areál Peklák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4" t="s">
        <v>23</v>
      </c>
      <c r="AJ47" s="29"/>
      <c r="AK47" s="29"/>
      <c r="AL47" s="29"/>
      <c r="AM47" s="186" t="str">
        <f>IF(AN8= "","",AN8)</f>
        <v>12. 11. 2021</v>
      </c>
      <c r="AN47" s="186"/>
      <c r="AO47" s="29"/>
      <c r="AP47" s="29"/>
      <c r="AQ47" s="29"/>
      <c r="AR47" s="30"/>
      <c r="BE47" s="29"/>
    </row>
    <row r="48" spans="1:57" s="2" customFormat="1" ht="6.95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BE48" s="29"/>
    </row>
    <row r="49" spans="1:91" s="2" customFormat="1" ht="25.7" customHeight="1">
      <c r="A49" s="29"/>
      <c r="B49" s="30"/>
      <c r="C49" s="24" t="s">
        <v>25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 xml:space="preserve"> Eko Bi s.r.o.,Semanínská 2050, 560 02 Česká Třebo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4" t="s">
        <v>32</v>
      </c>
      <c r="AJ49" s="29"/>
      <c r="AK49" s="29"/>
      <c r="AL49" s="29"/>
      <c r="AM49" s="187" t="str">
        <f>IF(E17="","",E17)</f>
        <v>Jiří Kamenický, Na Špici 211, 561 17 Dlouhá Třebov</v>
      </c>
      <c r="AN49" s="188"/>
      <c r="AO49" s="188"/>
      <c r="AP49" s="188"/>
      <c r="AQ49" s="29"/>
      <c r="AR49" s="30"/>
      <c r="AS49" s="189" t="s">
        <v>54</v>
      </c>
      <c r="AT49" s="190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29"/>
    </row>
    <row r="50" spans="1:91" s="2" customFormat="1" ht="15.2" customHeight="1">
      <c r="A50" s="29"/>
      <c r="B50" s="30"/>
      <c r="C50" s="24" t="s">
        <v>30</v>
      </c>
      <c r="D50" s="29"/>
      <c r="E50" s="29"/>
      <c r="F50" s="29"/>
      <c r="G50" s="29"/>
      <c r="H50" s="29"/>
      <c r="I50" s="29"/>
      <c r="J50" s="29"/>
      <c r="K50" s="29"/>
      <c r="L50" s="4" t="str">
        <f>IF(E14= "Vyplň údaj","",E14)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4" t="s">
        <v>36</v>
      </c>
      <c r="AJ50" s="29"/>
      <c r="AK50" s="29"/>
      <c r="AL50" s="29"/>
      <c r="AM50" s="187" t="str">
        <f>IF(E20="","",E20)</f>
        <v xml:space="preserve"> </v>
      </c>
      <c r="AN50" s="188"/>
      <c r="AO50" s="188"/>
      <c r="AP50" s="188"/>
      <c r="AQ50" s="29"/>
      <c r="AR50" s="30"/>
      <c r="AS50" s="191"/>
      <c r="AT50" s="192"/>
      <c r="AU50" s="50"/>
      <c r="AV50" s="50"/>
      <c r="AW50" s="50"/>
      <c r="AX50" s="50"/>
      <c r="AY50" s="50"/>
      <c r="AZ50" s="50"/>
      <c r="BA50" s="50"/>
      <c r="BB50" s="50"/>
      <c r="BC50" s="50"/>
      <c r="BD50" s="51"/>
      <c r="BE50" s="29"/>
    </row>
    <row r="51" spans="1:91" s="2" customFormat="1" ht="10.9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91"/>
      <c r="AT51" s="192"/>
      <c r="AU51" s="50"/>
      <c r="AV51" s="50"/>
      <c r="AW51" s="50"/>
      <c r="AX51" s="50"/>
      <c r="AY51" s="50"/>
      <c r="AZ51" s="50"/>
      <c r="BA51" s="50"/>
      <c r="BB51" s="50"/>
      <c r="BC51" s="50"/>
      <c r="BD51" s="51"/>
      <c r="BE51" s="29"/>
    </row>
    <row r="52" spans="1:91" s="2" customFormat="1" ht="29.25" customHeight="1">
      <c r="A52" s="29"/>
      <c r="B52" s="30"/>
      <c r="C52" s="176" t="s">
        <v>55</v>
      </c>
      <c r="D52" s="177"/>
      <c r="E52" s="177"/>
      <c r="F52" s="177"/>
      <c r="G52" s="177"/>
      <c r="H52" s="52"/>
      <c r="I52" s="178" t="s">
        <v>56</v>
      </c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9" t="s">
        <v>57</v>
      </c>
      <c r="AH52" s="177"/>
      <c r="AI52" s="177"/>
      <c r="AJ52" s="177"/>
      <c r="AK52" s="177"/>
      <c r="AL52" s="177"/>
      <c r="AM52" s="177"/>
      <c r="AN52" s="178" t="s">
        <v>58</v>
      </c>
      <c r="AO52" s="177"/>
      <c r="AP52" s="177"/>
      <c r="AQ52" s="53" t="s">
        <v>59</v>
      </c>
      <c r="AR52" s="30"/>
      <c r="AS52" s="54" t="s">
        <v>60</v>
      </c>
      <c r="AT52" s="55" t="s">
        <v>61</v>
      </c>
      <c r="AU52" s="55" t="s">
        <v>62</v>
      </c>
      <c r="AV52" s="55" t="s">
        <v>63</v>
      </c>
      <c r="AW52" s="55" t="s">
        <v>64</v>
      </c>
      <c r="AX52" s="55" t="s">
        <v>65</v>
      </c>
      <c r="AY52" s="55" t="s">
        <v>66</v>
      </c>
      <c r="AZ52" s="55" t="s">
        <v>67</v>
      </c>
      <c r="BA52" s="55" t="s">
        <v>68</v>
      </c>
      <c r="BB52" s="55" t="s">
        <v>69</v>
      </c>
      <c r="BC52" s="55" t="s">
        <v>70</v>
      </c>
      <c r="BD52" s="56" t="s">
        <v>71</v>
      </c>
      <c r="BE52" s="29"/>
    </row>
    <row r="53" spans="1:91" s="2" customFormat="1" ht="10.9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7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  <c r="BE53" s="29"/>
    </row>
    <row r="54" spans="1:91" s="6" customFormat="1" ht="32.450000000000003" customHeight="1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174">
        <f>ROUND(AG55,2)</f>
        <v>0</v>
      </c>
      <c r="AH54" s="174"/>
      <c r="AI54" s="174"/>
      <c r="AJ54" s="174"/>
      <c r="AK54" s="174"/>
      <c r="AL54" s="174"/>
      <c r="AM54" s="174"/>
      <c r="AN54" s="175">
        <f>SUM(AG54,AT54)</f>
        <v>0</v>
      </c>
      <c r="AO54" s="175"/>
      <c r="AP54" s="175"/>
      <c r="AQ54" s="64" t="s">
        <v>3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 t="shared" ref="AZ54:BD55" si="0">ROUND(AZ55,2)</f>
        <v>0</v>
      </c>
      <c r="BA54" s="66">
        <f t="shared" si="0"/>
        <v>0</v>
      </c>
      <c r="BB54" s="66">
        <f t="shared" si="0"/>
        <v>0</v>
      </c>
      <c r="BC54" s="66">
        <f t="shared" si="0"/>
        <v>0</v>
      </c>
      <c r="BD54" s="68">
        <f t="shared" si="0"/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5</v>
      </c>
      <c r="BX54" s="69" t="s">
        <v>77</v>
      </c>
      <c r="CL54" s="69" t="s">
        <v>3</v>
      </c>
    </row>
    <row r="55" spans="1:91" s="7" customFormat="1" ht="16.5" customHeight="1">
      <c r="B55" s="71"/>
      <c r="C55" s="72"/>
      <c r="D55" s="183" t="s">
        <v>78</v>
      </c>
      <c r="E55" s="183"/>
      <c r="F55" s="183"/>
      <c r="G55" s="183"/>
      <c r="H55" s="183"/>
      <c r="I55" s="73"/>
      <c r="J55" s="183" t="s">
        <v>79</v>
      </c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2">
        <f>ROUND(AG56,2)</f>
        <v>0</v>
      </c>
      <c r="AH55" s="181"/>
      <c r="AI55" s="181"/>
      <c r="AJ55" s="181"/>
      <c r="AK55" s="181"/>
      <c r="AL55" s="181"/>
      <c r="AM55" s="181"/>
      <c r="AN55" s="180">
        <f>SUM(AG55,AT55)</f>
        <v>0</v>
      </c>
      <c r="AO55" s="181"/>
      <c r="AP55" s="181"/>
      <c r="AQ55" s="74" t="s">
        <v>80</v>
      </c>
      <c r="AR55" s="71"/>
      <c r="AS55" s="75">
        <f>ROUND(AS56,2)</f>
        <v>0</v>
      </c>
      <c r="AT55" s="76">
        <f>ROUND(SUM(AV55:AW55),2)</f>
        <v>0</v>
      </c>
      <c r="AU55" s="77">
        <f>ROUND(AU56,5)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 t="shared" si="0"/>
        <v>0</v>
      </c>
      <c r="BA55" s="76">
        <f t="shared" si="0"/>
        <v>0</v>
      </c>
      <c r="BB55" s="76">
        <f t="shared" si="0"/>
        <v>0</v>
      </c>
      <c r="BC55" s="76">
        <f t="shared" si="0"/>
        <v>0</v>
      </c>
      <c r="BD55" s="78">
        <f t="shared" si="0"/>
        <v>0</v>
      </c>
      <c r="BS55" s="79" t="s">
        <v>73</v>
      </c>
      <c r="BT55" s="79" t="s">
        <v>81</v>
      </c>
      <c r="BU55" s="79" t="s">
        <v>75</v>
      </c>
      <c r="BV55" s="79" t="s">
        <v>76</v>
      </c>
      <c r="BW55" s="79" t="s">
        <v>82</v>
      </c>
      <c r="BX55" s="79" t="s">
        <v>5</v>
      </c>
      <c r="CL55" s="79" t="s">
        <v>3</v>
      </c>
      <c r="CM55" s="79" t="s">
        <v>83</v>
      </c>
    </row>
    <row r="56" spans="1:91" s="4" customFormat="1" ht="16.5" customHeight="1">
      <c r="A56" s="80" t="s">
        <v>84</v>
      </c>
      <c r="B56" s="43"/>
      <c r="C56" s="10"/>
      <c r="D56" s="10"/>
      <c r="E56" s="173" t="s">
        <v>85</v>
      </c>
      <c r="F56" s="173"/>
      <c r="G56" s="173"/>
      <c r="H56" s="173"/>
      <c r="I56" s="173"/>
      <c r="J56" s="10"/>
      <c r="K56" s="173" t="s">
        <v>86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1">
        <f>'UT - VYTÁPĚNÍ'!J32</f>
        <v>0</v>
      </c>
      <c r="AH56" s="172"/>
      <c r="AI56" s="172"/>
      <c r="AJ56" s="172"/>
      <c r="AK56" s="172"/>
      <c r="AL56" s="172"/>
      <c r="AM56" s="172"/>
      <c r="AN56" s="171">
        <f>SUM(AG56,AT56)</f>
        <v>0</v>
      </c>
      <c r="AO56" s="172"/>
      <c r="AP56" s="172"/>
      <c r="AQ56" s="81" t="s">
        <v>87</v>
      </c>
      <c r="AR56" s="43"/>
      <c r="AS56" s="82">
        <v>0</v>
      </c>
      <c r="AT56" s="83">
        <f>ROUND(SUM(AV56:AW56),2)</f>
        <v>0</v>
      </c>
      <c r="AU56" s="84">
        <f>'UT - VYTÁPĚNÍ'!P94</f>
        <v>0</v>
      </c>
      <c r="AV56" s="83">
        <f>'UT - VYTÁPĚNÍ'!J35</f>
        <v>0</v>
      </c>
      <c r="AW56" s="83">
        <f>'UT - VYTÁPĚNÍ'!J36</f>
        <v>0</v>
      </c>
      <c r="AX56" s="83">
        <f>'UT - VYTÁPĚNÍ'!J37</f>
        <v>0</v>
      </c>
      <c r="AY56" s="83">
        <f>'UT - VYTÁPĚNÍ'!J38</f>
        <v>0</v>
      </c>
      <c r="AZ56" s="83">
        <f>'UT - VYTÁPĚNÍ'!F35</f>
        <v>0</v>
      </c>
      <c r="BA56" s="83">
        <f>'UT - VYTÁPĚNÍ'!F36</f>
        <v>0</v>
      </c>
      <c r="BB56" s="83">
        <f>'UT - VYTÁPĚNÍ'!F37</f>
        <v>0</v>
      </c>
      <c r="BC56" s="83">
        <f>'UT - VYTÁPĚNÍ'!F38</f>
        <v>0</v>
      </c>
      <c r="BD56" s="85">
        <f>'UT - VYTÁPĚNÍ'!F39</f>
        <v>0</v>
      </c>
      <c r="BT56" s="22" t="s">
        <v>83</v>
      </c>
      <c r="BV56" s="22" t="s">
        <v>76</v>
      </c>
      <c r="BW56" s="22" t="s">
        <v>88</v>
      </c>
      <c r="BX56" s="22" t="s">
        <v>82</v>
      </c>
      <c r="CL56" s="22" t="s">
        <v>3</v>
      </c>
    </row>
    <row r="57" spans="1:91" s="2" customFormat="1" ht="30" customHeight="1">
      <c r="A57" s="29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0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</row>
    <row r="58" spans="1:91" s="2" customFormat="1" ht="6.95" customHeight="1">
      <c r="A58" s="2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E56:I56"/>
    <mergeCell ref="K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6" location="'UT - VYTÁPĚ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9" t="s">
        <v>6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89</v>
      </c>
      <c r="L4" s="17"/>
      <c r="M4" s="86" t="s">
        <v>11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17</v>
      </c>
      <c r="L6" s="17"/>
    </row>
    <row r="7" spans="1:46" s="1" customFormat="1" ht="16.5" customHeight="1">
      <c r="B7" s="17"/>
      <c r="E7" s="212" t="str">
        <f>'Rekapitulace stavby'!K6</f>
        <v>VÝSTAVBA ZÁZEMÍ V AREÁLU PEKLÁK</v>
      </c>
      <c r="F7" s="213"/>
      <c r="G7" s="213"/>
      <c r="H7" s="213"/>
      <c r="L7" s="17"/>
    </row>
    <row r="8" spans="1:46" s="1" customFormat="1" ht="12" customHeight="1">
      <c r="B8" s="17"/>
      <c r="D8" s="24" t="s">
        <v>90</v>
      </c>
      <c r="L8" s="17"/>
    </row>
    <row r="9" spans="1:46" s="2" customFormat="1" ht="16.5" customHeight="1">
      <c r="A9" s="29"/>
      <c r="B9" s="30"/>
      <c r="C9" s="29"/>
      <c r="D9" s="29"/>
      <c r="E9" s="212" t="s">
        <v>91</v>
      </c>
      <c r="F9" s="211"/>
      <c r="G9" s="211"/>
      <c r="H9" s="211"/>
      <c r="I9" s="29"/>
      <c r="J9" s="29"/>
      <c r="K9" s="29"/>
      <c r="L9" s="87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92</v>
      </c>
      <c r="E10" s="29"/>
      <c r="F10" s="29"/>
      <c r="G10" s="29"/>
      <c r="H10" s="29"/>
      <c r="I10" s="29"/>
      <c r="J10" s="29"/>
      <c r="K10" s="29"/>
      <c r="L10" s="87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4" t="s">
        <v>93</v>
      </c>
      <c r="F11" s="211"/>
      <c r="G11" s="211"/>
      <c r="H11" s="211"/>
      <c r="I11" s="29"/>
      <c r="J11" s="29"/>
      <c r="K11" s="29"/>
      <c r="L11" s="87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87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19</v>
      </c>
      <c r="E13" s="29"/>
      <c r="F13" s="22" t="s">
        <v>3</v>
      </c>
      <c r="G13" s="29"/>
      <c r="H13" s="29"/>
      <c r="I13" s="24" t="s">
        <v>20</v>
      </c>
      <c r="J13" s="22" t="s">
        <v>3</v>
      </c>
      <c r="K13" s="29"/>
      <c r="L13" s="87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2" t="s">
        <v>22</v>
      </c>
      <c r="G14" s="29"/>
      <c r="H14" s="29"/>
      <c r="I14" s="24" t="s">
        <v>23</v>
      </c>
      <c r="J14" s="47" t="str">
        <f>'Rekapitulace stavby'!AN8</f>
        <v>12. 11. 2021</v>
      </c>
      <c r="K14" s="29"/>
      <c r="L14" s="8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87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25</v>
      </c>
      <c r="E16" s="29"/>
      <c r="F16" s="29"/>
      <c r="G16" s="29"/>
      <c r="H16" s="29"/>
      <c r="I16" s="24" t="s">
        <v>26</v>
      </c>
      <c r="J16" s="22" t="s">
        <v>27</v>
      </c>
      <c r="K16" s="29"/>
      <c r="L16" s="87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28</v>
      </c>
      <c r="F17" s="29"/>
      <c r="G17" s="29"/>
      <c r="H17" s="29"/>
      <c r="I17" s="24" t="s">
        <v>29</v>
      </c>
      <c r="J17" s="22" t="s">
        <v>3</v>
      </c>
      <c r="K17" s="29"/>
      <c r="L17" s="8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8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30</v>
      </c>
      <c r="E19" s="29"/>
      <c r="F19" s="29"/>
      <c r="G19" s="29"/>
      <c r="H19" s="29"/>
      <c r="I19" s="24" t="s">
        <v>26</v>
      </c>
      <c r="J19" s="25" t="str">
        <f>'Rekapitulace stavby'!AN13</f>
        <v>Vyplň údaj</v>
      </c>
      <c r="K19" s="29"/>
      <c r="L19" s="8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14" t="str">
        <f>'Rekapitulace stavby'!E14</f>
        <v>Vyplň údaj</v>
      </c>
      <c r="F20" s="203"/>
      <c r="G20" s="203"/>
      <c r="H20" s="203"/>
      <c r="I20" s="24" t="s">
        <v>29</v>
      </c>
      <c r="J20" s="25" t="str">
        <f>'Rekapitulace stavby'!AN14</f>
        <v>Vyplň údaj</v>
      </c>
      <c r="K20" s="29"/>
      <c r="L20" s="87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87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32</v>
      </c>
      <c r="E22" s="29"/>
      <c r="F22" s="29"/>
      <c r="G22" s="29"/>
      <c r="H22" s="29"/>
      <c r="I22" s="24" t="s">
        <v>26</v>
      </c>
      <c r="J22" s="22" t="s">
        <v>33</v>
      </c>
      <c r="K22" s="29"/>
      <c r="L22" s="87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34</v>
      </c>
      <c r="F23" s="29"/>
      <c r="G23" s="29"/>
      <c r="H23" s="29"/>
      <c r="I23" s="24" t="s">
        <v>29</v>
      </c>
      <c r="J23" s="22" t="s">
        <v>3</v>
      </c>
      <c r="K23" s="29"/>
      <c r="L23" s="8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87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36</v>
      </c>
      <c r="E25" s="29"/>
      <c r="F25" s="29"/>
      <c r="G25" s="29"/>
      <c r="H25" s="29"/>
      <c r="I25" s="24" t="s">
        <v>26</v>
      </c>
      <c r="J25" s="22" t="str">
        <f>IF('Rekapitulace stavby'!AN19="","",'Rekapitulace stavby'!AN19)</f>
        <v/>
      </c>
      <c r="K25" s="29"/>
      <c r="L25" s="8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IF('Rekapitulace stavby'!E20="","",'Rekapitulace stavby'!E20)</f>
        <v xml:space="preserve"> </v>
      </c>
      <c r="F26" s="29"/>
      <c r="G26" s="29"/>
      <c r="H26" s="29"/>
      <c r="I26" s="24" t="s">
        <v>29</v>
      </c>
      <c r="J26" s="22" t="str">
        <f>IF('Rekapitulace stavby'!AN20="","",'Rekapitulace stavby'!AN20)</f>
        <v/>
      </c>
      <c r="K26" s="29"/>
      <c r="L26" s="8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87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38</v>
      </c>
      <c r="E28" s="29"/>
      <c r="F28" s="29"/>
      <c r="G28" s="29"/>
      <c r="H28" s="29"/>
      <c r="I28" s="29"/>
      <c r="J28" s="29"/>
      <c r="K28" s="29"/>
      <c r="L28" s="87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88"/>
      <c r="B29" s="89"/>
      <c r="C29" s="88"/>
      <c r="D29" s="88"/>
      <c r="E29" s="207" t="s">
        <v>3</v>
      </c>
      <c r="F29" s="207"/>
      <c r="G29" s="207"/>
      <c r="H29" s="207"/>
      <c r="I29" s="88"/>
      <c r="J29" s="88"/>
      <c r="K29" s="88"/>
      <c r="L29" s="90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87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7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1" t="s">
        <v>40</v>
      </c>
      <c r="E32" s="29"/>
      <c r="F32" s="29"/>
      <c r="G32" s="29"/>
      <c r="H32" s="29"/>
      <c r="I32" s="29"/>
      <c r="J32" s="63">
        <f>ROUND(J94, 2)</f>
        <v>0</v>
      </c>
      <c r="K32" s="29"/>
      <c r="L32" s="8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58"/>
      <c r="E33" s="58"/>
      <c r="F33" s="58"/>
      <c r="G33" s="58"/>
      <c r="H33" s="58"/>
      <c r="I33" s="58"/>
      <c r="J33" s="58"/>
      <c r="K33" s="58"/>
      <c r="L33" s="87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42</v>
      </c>
      <c r="G34" s="29"/>
      <c r="H34" s="29"/>
      <c r="I34" s="33" t="s">
        <v>41</v>
      </c>
      <c r="J34" s="33" t="s">
        <v>43</v>
      </c>
      <c r="K34" s="29"/>
      <c r="L34" s="87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2" t="s">
        <v>44</v>
      </c>
      <c r="E35" s="24" t="s">
        <v>45</v>
      </c>
      <c r="F35" s="93">
        <f>ROUND((SUM(BE94:BE150)),  2)</f>
        <v>0</v>
      </c>
      <c r="G35" s="29"/>
      <c r="H35" s="29"/>
      <c r="I35" s="94">
        <v>0.21</v>
      </c>
      <c r="J35" s="93">
        <f>ROUND(((SUM(BE94:BE150))*I35),  2)</f>
        <v>0</v>
      </c>
      <c r="K35" s="29"/>
      <c r="L35" s="87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46</v>
      </c>
      <c r="F36" s="93">
        <f>ROUND((SUM(BF94:BF150)),  2)</f>
        <v>0</v>
      </c>
      <c r="G36" s="29"/>
      <c r="H36" s="29"/>
      <c r="I36" s="94">
        <v>0.15</v>
      </c>
      <c r="J36" s="93">
        <f>ROUND(((SUM(BF94:BF150))*I36),  2)</f>
        <v>0</v>
      </c>
      <c r="K36" s="29"/>
      <c r="L36" s="87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47</v>
      </c>
      <c r="F37" s="93">
        <f>ROUND((SUM(BG94:BG150)),  2)</f>
        <v>0</v>
      </c>
      <c r="G37" s="29"/>
      <c r="H37" s="29"/>
      <c r="I37" s="94">
        <v>0.21</v>
      </c>
      <c r="J37" s="93">
        <f>0</f>
        <v>0</v>
      </c>
      <c r="K37" s="29"/>
      <c r="L37" s="87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48</v>
      </c>
      <c r="F38" s="93">
        <f>ROUND((SUM(BH94:BH150)),  2)</f>
        <v>0</v>
      </c>
      <c r="G38" s="29"/>
      <c r="H38" s="29"/>
      <c r="I38" s="94">
        <v>0.15</v>
      </c>
      <c r="J38" s="93">
        <f>0</f>
        <v>0</v>
      </c>
      <c r="K38" s="29"/>
      <c r="L38" s="8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49</v>
      </c>
      <c r="F39" s="93">
        <f>ROUND((SUM(BI94:BI150)),  2)</f>
        <v>0</v>
      </c>
      <c r="G39" s="29"/>
      <c r="H39" s="29"/>
      <c r="I39" s="94">
        <v>0</v>
      </c>
      <c r="J39" s="93">
        <f>0</f>
        <v>0</v>
      </c>
      <c r="K39" s="29"/>
      <c r="L39" s="87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87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95"/>
      <c r="D41" s="96" t="s">
        <v>50</v>
      </c>
      <c r="E41" s="52"/>
      <c r="F41" s="52"/>
      <c r="G41" s="97" t="s">
        <v>51</v>
      </c>
      <c r="H41" s="98" t="s">
        <v>52</v>
      </c>
      <c r="I41" s="52"/>
      <c r="J41" s="99">
        <f>SUM(J32:J39)</f>
        <v>0</v>
      </c>
      <c r="K41" s="100"/>
      <c r="L41" s="87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87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6" spans="1:31" s="2" customFormat="1" ht="6.95" customHeight="1">
      <c r="A46" s="29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87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24.95" customHeight="1">
      <c r="A47" s="29"/>
      <c r="B47" s="30"/>
      <c r="C47" s="18" t="s">
        <v>94</v>
      </c>
      <c r="D47" s="29"/>
      <c r="E47" s="29"/>
      <c r="F47" s="29"/>
      <c r="G47" s="29"/>
      <c r="H47" s="29"/>
      <c r="I47" s="29"/>
      <c r="J47" s="29"/>
      <c r="K47" s="29"/>
      <c r="L47" s="87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6.95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87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47" s="2" customFormat="1" ht="12" customHeight="1">
      <c r="A49" s="29"/>
      <c r="B49" s="30"/>
      <c r="C49" s="24" t="s">
        <v>17</v>
      </c>
      <c r="D49" s="29"/>
      <c r="E49" s="29"/>
      <c r="F49" s="29"/>
      <c r="G49" s="29"/>
      <c r="H49" s="29"/>
      <c r="I49" s="29"/>
      <c r="J49" s="29"/>
      <c r="K49" s="29"/>
      <c r="L49" s="87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47" s="2" customFormat="1" ht="16.5" customHeight="1">
      <c r="A50" s="29"/>
      <c r="B50" s="30"/>
      <c r="C50" s="29"/>
      <c r="D50" s="29"/>
      <c r="E50" s="212" t="str">
        <f>E7</f>
        <v>VÝSTAVBA ZÁZEMÍ V AREÁLU PEKLÁK</v>
      </c>
      <c r="F50" s="213"/>
      <c r="G50" s="213"/>
      <c r="H50" s="213"/>
      <c r="I50" s="29"/>
      <c r="J50" s="29"/>
      <c r="K50" s="29"/>
      <c r="L50" s="87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47" s="1" customFormat="1" ht="12" customHeight="1">
      <c r="B51" s="17"/>
      <c r="C51" s="24" t="s">
        <v>90</v>
      </c>
      <c r="L51" s="17"/>
    </row>
    <row r="52" spans="1:47" s="2" customFormat="1" ht="16.5" customHeight="1">
      <c r="A52" s="29"/>
      <c r="B52" s="30"/>
      <c r="C52" s="29"/>
      <c r="D52" s="29"/>
      <c r="E52" s="212" t="s">
        <v>91</v>
      </c>
      <c r="F52" s="211"/>
      <c r="G52" s="211"/>
      <c r="H52" s="211"/>
      <c r="I52" s="29"/>
      <c r="J52" s="29"/>
      <c r="K52" s="29"/>
      <c r="L52" s="87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47" s="2" customFormat="1" ht="12" customHeight="1">
      <c r="A53" s="29"/>
      <c r="B53" s="30"/>
      <c r="C53" s="24" t="s">
        <v>92</v>
      </c>
      <c r="D53" s="29"/>
      <c r="E53" s="29"/>
      <c r="F53" s="29"/>
      <c r="G53" s="29"/>
      <c r="H53" s="29"/>
      <c r="I53" s="29"/>
      <c r="J53" s="29"/>
      <c r="K53" s="29"/>
      <c r="L53" s="87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47" s="2" customFormat="1" ht="16.5" customHeight="1">
      <c r="A54" s="29"/>
      <c r="B54" s="30"/>
      <c r="C54" s="29"/>
      <c r="D54" s="29"/>
      <c r="E54" s="184" t="str">
        <f>E11</f>
        <v>UT - VYTÁPĚNÍ</v>
      </c>
      <c r="F54" s="211"/>
      <c r="G54" s="211"/>
      <c r="H54" s="211"/>
      <c r="I54" s="29"/>
      <c r="J54" s="29"/>
      <c r="K54" s="29"/>
      <c r="L54" s="87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47" s="2" customFormat="1" ht="6.95" customHeight="1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87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 spans="1:47" s="2" customFormat="1" ht="12" customHeight="1">
      <c r="A56" s="29"/>
      <c r="B56" s="30"/>
      <c r="C56" s="24" t="s">
        <v>21</v>
      </c>
      <c r="D56" s="29"/>
      <c r="E56" s="29"/>
      <c r="F56" s="22" t="str">
        <f>F14</f>
        <v>Česká Třebová - Parník, areál Peklák</v>
      </c>
      <c r="G56" s="29"/>
      <c r="H56" s="29"/>
      <c r="I56" s="24" t="s">
        <v>23</v>
      </c>
      <c r="J56" s="47" t="str">
        <f>IF(J14="","",J14)</f>
        <v>12. 11. 2021</v>
      </c>
      <c r="K56" s="29"/>
      <c r="L56" s="87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47" s="2" customFormat="1" ht="6.95" customHeight="1">
      <c r="A57" s="29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87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47" s="2" customFormat="1" ht="40.15" customHeight="1">
      <c r="A58" s="29"/>
      <c r="B58" s="30"/>
      <c r="C58" s="24" t="s">
        <v>25</v>
      </c>
      <c r="D58" s="29"/>
      <c r="E58" s="29"/>
      <c r="F58" s="22" t="str">
        <f>E17</f>
        <v xml:space="preserve"> Eko Bi s.r.o.,Semanínská 2050, 560 02 Česká Třebo</v>
      </c>
      <c r="G58" s="29"/>
      <c r="H58" s="29"/>
      <c r="I58" s="24" t="s">
        <v>32</v>
      </c>
      <c r="J58" s="27" t="str">
        <f>E23</f>
        <v>Jiří Kamenický, Na Špici 211, 561 17 Dlouhá Třebov</v>
      </c>
      <c r="K58" s="29"/>
      <c r="L58" s="87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47" s="2" customFormat="1" ht="15.2" customHeight="1">
      <c r="A59" s="29"/>
      <c r="B59" s="30"/>
      <c r="C59" s="24" t="s">
        <v>30</v>
      </c>
      <c r="D59" s="29"/>
      <c r="E59" s="29"/>
      <c r="F59" s="22" t="str">
        <f>IF(E20="","",E20)</f>
        <v>Vyplň údaj</v>
      </c>
      <c r="G59" s="29"/>
      <c r="H59" s="29"/>
      <c r="I59" s="24" t="s">
        <v>36</v>
      </c>
      <c r="J59" s="27" t="str">
        <f>E26</f>
        <v xml:space="preserve"> </v>
      </c>
      <c r="K59" s="29"/>
      <c r="L59" s="87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 spans="1:47" s="2" customFormat="1" ht="10.35" customHeight="1">
      <c r="A60" s="29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87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47" s="2" customFormat="1" ht="29.25" customHeight="1">
      <c r="A61" s="29"/>
      <c r="B61" s="30"/>
      <c r="C61" s="101" t="s">
        <v>95</v>
      </c>
      <c r="D61" s="95"/>
      <c r="E61" s="95"/>
      <c r="F61" s="95"/>
      <c r="G61" s="95"/>
      <c r="H61" s="95"/>
      <c r="I61" s="95"/>
      <c r="J61" s="102" t="s">
        <v>96</v>
      </c>
      <c r="K61" s="95"/>
      <c r="L61" s="87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47" s="2" customFormat="1" ht="10.35" customHeight="1">
      <c r="A62" s="29"/>
      <c r="B62" s="30"/>
      <c r="C62" s="29"/>
      <c r="D62" s="29"/>
      <c r="E62" s="29"/>
      <c r="F62" s="29"/>
      <c r="G62" s="29"/>
      <c r="H62" s="29"/>
      <c r="I62" s="29"/>
      <c r="J62" s="29"/>
      <c r="K62" s="29"/>
      <c r="L62" s="87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 spans="1:47" s="2" customFormat="1" ht="22.9" customHeight="1">
      <c r="A63" s="29"/>
      <c r="B63" s="30"/>
      <c r="C63" s="103" t="s">
        <v>72</v>
      </c>
      <c r="D63" s="29"/>
      <c r="E63" s="29"/>
      <c r="F63" s="29"/>
      <c r="G63" s="29"/>
      <c r="H63" s="29"/>
      <c r="I63" s="29"/>
      <c r="J63" s="63">
        <f>J94</f>
        <v>0</v>
      </c>
      <c r="K63" s="29"/>
      <c r="L63" s="87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U63" s="14" t="s">
        <v>97</v>
      </c>
    </row>
    <row r="64" spans="1:47" s="9" customFormat="1" ht="24.95" customHeight="1">
      <c r="B64" s="104"/>
      <c r="D64" s="105" t="s">
        <v>98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1:31" s="10" customFormat="1" ht="19.899999999999999" customHeight="1">
      <c r="B65" s="108"/>
      <c r="D65" s="109" t="s">
        <v>99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1:31" s="10" customFormat="1" ht="19.899999999999999" customHeight="1">
      <c r="B66" s="108"/>
      <c r="D66" s="109" t="s">
        <v>100</v>
      </c>
      <c r="E66" s="110"/>
      <c r="F66" s="110"/>
      <c r="G66" s="110"/>
      <c r="H66" s="110"/>
      <c r="I66" s="110"/>
      <c r="J66" s="111">
        <f>J101</f>
        <v>0</v>
      </c>
      <c r="L66" s="108"/>
    </row>
    <row r="67" spans="1:31" s="10" customFormat="1" ht="19.899999999999999" customHeight="1">
      <c r="B67" s="108"/>
      <c r="D67" s="109" t="s">
        <v>101</v>
      </c>
      <c r="E67" s="110"/>
      <c r="F67" s="110"/>
      <c r="G67" s="110"/>
      <c r="H67" s="110"/>
      <c r="I67" s="110"/>
      <c r="J67" s="111">
        <f>J114</f>
        <v>0</v>
      </c>
      <c r="L67" s="108"/>
    </row>
    <row r="68" spans="1:31" s="10" customFormat="1" ht="19.899999999999999" customHeight="1">
      <c r="B68" s="108"/>
      <c r="D68" s="109" t="s">
        <v>102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1:31" s="10" customFormat="1" ht="19.899999999999999" customHeight="1">
      <c r="B69" s="108"/>
      <c r="D69" s="109" t="s">
        <v>103</v>
      </c>
      <c r="E69" s="110"/>
      <c r="F69" s="110"/>
      <c r="G69" s="110"/>
      <c r="H69" s="110"/>
      <c r="I69" s="110"/>
      <c r="J69" s="111">
        <f>J127</f>
        <v>0</v>
      </c>
      <c r="L69" s="108"/>
    </row>
    <row r="70" spans="1:31" s="10" customFormat="1" ht="19.899999999999999" customHeight="1">
      <c r="B70" s="108"/>
      <c r="D70" s="109" t="s">
        <v>104</v>
      </c>
      <c r="E70" s="110"/>
      <c r="F70" s="110"/>
      <c r="G70" s="110"/>
      <c r="H70" s="110"/>
      <c r="I70" s="110"/>
      <c r="J70" s="111">
        <f>J140</f>
        <v>0</v>
      </c>
      <c r="L70" s="108"/>
    </row>
    <row r="71" spans="1:31" s="10" customFormat="1" ht="19.899999999999999" customHeight="1">
      <c r="B71" s="108"/>
      <c r="D71" s="109" t="s">
        <v>105</v>
      </c>
      <c r="E71" s="110"/>
      <c r="F71" s="110"/>
      <c r="G71" s="110"/>
      <c r="H71" s="110"/>
      <c r="I71" s="110"/>
      <c r="J71" s="111">
        <f>J147</f>
        <v>0</v>
      </c>
      <c r="L71" s="108"/>
    </row>
    <row r="72" spans="1:31" s="10" customFormat="1" ht="19.899999999999999" customHeight="1">
      <c r="B72" s="108"/>
      <c r="D72" s="109" t="s">
        <v>106</v>
      </c>
      <c r="E72" s="110"/>
      <c r="F72" s="110"/>
      <c r="G72" s="110"/>
      <c r="H72" s="110"/>
      <c r="I72" s="110"/>
      <c r="J72" s="111">
        <f>J149</f>
        <v>0</v>
      </c>
      <c r="L72" s="108"/>
    </row>
    <row r="73" spans="1:31" s="2" customFormat="1" ht="21.75" customHeight="1">
      <c r="A73" s="29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87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s="2" customFormat="1" ht="6.95" customHeight="1">
      <c r="A74" s="29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87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8" spans="1:31" s="2" customFormat="1" ht="6.95" customHeight="1">
      <c r="A78" s="29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87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" customFormat="1" ht="24.95" customHeight="1">
      <c r="A79" s="29"/>
      <c r="B79" s="30"/>
      <c r="C79" s="18" t="s">
        <v>107</v>
      </c>
      <c r="D79" s="29"/>
      <c r="E79" s="29"/>
      <c r="F79" s="29"/>
      <c r="G79" s="29"/>
      <c r="H79" s="29"/>
      <c r="I79" s="29"/>
      <c r="J79" s="29"/>
      <c r="K79" s="29"/>
      <c r="L79" s="87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2" customFormat="1" ht="6.95" customHeight="1">
      <c r="A80" s="29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87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63" s="2" customFormat="1" ht="12" customHeight="1">
      <c r="A81" s="29"/>
      <c r="B81" s="30"/>
      <c r="C81" s="24" t="s">
        <v>17</v>
      </c>
      <c r="D81" s="29"/>
      <c r="E81" s="29"/>
      <c r="F81" s="29"/>
      <c r="G81" s="29"/>
      <c r="H81" s="29"/>
      <c r="I81" s="29"/>
      <c r="J81" s="29"/>
      <c r="K81" s="29"/>
      <c r="L81" s="87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63" s="2" customFormat="1" ht="16.5" customHeight="1">
      <c r="A82" s="29"/>
      <c r="B82" s="30"/>
      <c r="C82" s="29"/>
      <c r="D82" s="29"/>
      <c r="E82" s="212" t="str">
        <f>E7</f>
        <v>VÝSTAVBA ZÁZEMÍ V AREÁLU PEKLÁK</v>
      </c>
      <c r="F82" s="213"/>
      <c r="G82" s="213"/>
      <c r="H82" s="213"/>
      <c r="I82" s="29"/>
      <c r="J82" s="29"/>
      <c r="K82" s="29"/>
      <c r="L82" s="87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63" s="1" customFormat="1" ht="12" customHeight="1">
      <c r="B83" s="17"/>
      <c r="C83" s="24" t="s">
        <v>90</v>
      </c>
      <c r="L83" s="17"/>
    </row>
    <row r="84" spans="1:63" s="2" customFormat="1" ht="16.5" customHeight="1">
      <c r="A84" s="29"/>
      <c r="B84" s="30"/>
      <c r="C84" s="29"/>
      <c r="D84" s="29"/>
      <c r="E84" s="212" t="s">
        <v>91</v>
      </c>
      <c r="F84" s="211"/>
      <c r="G84" s="211"/>
      <c r="H84" s="211"/>
      <c r="I84" s="29"/>
      <c r="J84" s="29"/>
      <c r="K84" s="29"/>
      <c r="L84" s="87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63" s="2" customFormat="1" ht="12" customHeight="1">
      <c r="A85" s="29"/>
      <c r="B85" s="30"/>
      <c r="C85" s="24" t="s">
        <v>92</v>
      </c>
      <c r="D85" s="29"/>
      <c r="E85" s="29"/>
      <c r="F85" s="29"/>
      <c r="G85" s="29"/>
      <c r="H85" s="29"/>
      <c r="I85" s="29"/>
      <c r="J85" s="29"/>
      <c r="K85" s="29"/>
      <c r="L85" s="87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63" s="2" customFormat="1" ht="16.5" customHeight="1">
      <c r="A86" s="29"/>
      <c r="B86" s="30"/>
      <c r="C86" s="29"/>
      <c r="D86" s="29"/>
      <c r="E86" s="184" t="str">
        <f>E11</f>
        <v>UT - VYTÁPĚNÍ</v>
      </c>
      <c r="F86" s="211"/>
      <c r="G86" s="211"/>
      <c r="H86" s="211"/>
      <c r="I86" s="29"/>
      <c r="J86" s="29"/>
      <c r="K86" s="29"/>
      <c r="L86" s="87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63" s="2" customFormat="1" ht="6.95" customHeight="1">
      <c r="A87" s="29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87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63" s="2" customFormat="1" ht="12" customHeight="1">
      <c r="A88" s="29"/>
      <c r="B88" s="30"/>
      <c r="C88" s="24" t="s">
        <v>21</v>
      </c>
      <c r="D88" s="29"/>
      <c r="E88" s="29"/>
      <c r="F88" s="22" t="str">
        <f>F14</f>
        <v>Česká Třebová - Parník, areál Peklák</v>
      </c>
      <c r="G88" s="29"/>
      <c r="H88" s="29"/>
      <c r="I88" s="24" t="s">
        <v>23</v>
      </c>
      <c r="J88" s="47" t="str">
        <f>IF(J14="","",J14)</f>
        <v>12. 11. 2021</v>
      </c>
      <c r="K88" s="29"/>
      <c r="L88" s="87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63" s="2" customFormat="1" ht="6.95" customHeight="1">
      <c r="A89" s="29"/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87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63" s="2" customFormat="1" ht="40.15" customHeight="1">
      <c r="A90" s="29"/>
      <c r="B90" s="30"/>
      <c r="C90" s="24" t="s">
        <v>25</v>
      </c>
      <c r="D90" s="29"/>
      <c r="E90" s="29"/>
      <c r="F90" s="22" t="str">
        <f>E17</f>
        <v xml:space="preserve"> Eko Bi s.r.o.,Semanínská 2050, 560 02 Česká Třebo</v>
      </c>
      <c r="G90" s="29"/>
      <c r="H90" s="29"/>
      <c r="I90" s="24" t="s">
        <v>32</v>
      </c>
      <c r="J90" s="27" t="str">
        <f>E23</f>
        <v>Jiří Kamenický, Na Špici 211, 561 17 Dlouhá Třebov</v>
      </c>
      <c r="K90" s="29"/>
      <c r="L90" s="87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63" s="2" customFormat="1" ht="15.2" customHeight="1">
      <c r="A91" s="29"/>
      <c r="B91" s="30"/>
      <c r="C91" s="24" t="s">
        <v>30</v>
      </c>
      <c r="D91" s="29"/>
      <c r="E91" s="29"/>
      <c r="F91" s="22" t="str">
        <f>IF(E20="","",E20)</f>
        <v>Vyplň údaj</v>
      </c>
      <c r="G91" s="29"/>
      <c r="H91" s="29"/>
      <c r="I91" s="24" t="s">
        <v>36</v>
      </c>
      <c r="J91" s="27" t="str">
        <f>E26</f>
        <v xml:space="preserve"> </v>
      </c>
      <c r="K91" s="29"/>
      <c r="L91" s="87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63" s="2" customFormat="1" ht="10.3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87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63" s="11" customFormat="1" ht="29.25" customHeight="1">
      <c r="A93" s="112"/>
      <c r="B93" s="113"/>
      <c r="C93" s="114" t="s">
        <v>108</v>
      </c>
      <c r="D93" s="115" t="s">
        <v>59</v>
      </c>
      <c r="E93" s="115" t="s">
        <v>55</v>
      </c>
      <c r="F93" s="115" t="s">
        <v>56</v>
      </c>
      <c r="G93" s="115" t="s">
        <v>109</v>
      </c>
      <c r="H93" s="115" t="s">
        <v>110</v>
      </c>
      <c r="I93" s="115" t="s">
        <v>111</v>
      </c>
      <c r="J93" s="115" t="s">
        <v>96</v>
      </c>
      <c r="K93" s="116" t="s">
        <v>112</v>
      </c>
      <c r="L93" s="117"/>
      <c r="M93" s="54" t="s">
        <v>3</v>
      </c>
      <c r="N93" s="55" t="s">
        <v>44</v>
      </c>
      <c r="O93" s="55" t="s">
        <v>113</v>
      </c>
      <c r="P93" s="55" t="s">
        <v>114</v>
      </c>
      <c r="Q93" s="55" t="s">
        <v>115</v>
      </c>
      <c r="R93" s="55" t="s">
        <v>116</v>
      </c>
      <c r="S93" s="55" t="s">
        <v>117</v>
      </c>
      <c r="T93" s="56" t="s">
        <v>118</v>
      </c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63" s="2" customFormat="1" ht="22.9" customHeight="1">
      <c r="A94" s="29"/>
      <c r="B94" s="30"/>
      <c r="C94" s="61" t="s">
        <v>119</v>
      </c>
      <c r="D94" s="29"/>
      <c r="E94" s="29"/>
      <c r="F94" s="29"/>
      <c r="G94" s="29"/>
      <c r="H94" s="29"/>
      <c r="I94" s="29"/>
      <c r="J94" s="118">
        <f>BK94</f>
        <v>0</v>
      </c>
      <c r="K94" s="29"/>
      <c r="L94" s="30"/>
      <c r="M94" s="57"/>
      <c r="N94" s="48"/>
      <c r="O94" s="58"/>
      <c r="P94" s="119">
        <f>P95</f>
        <v>0</v>
      </c>
      <c r="Q94" s="58"/>
      <c r="R94" s="119">
        <f>R95</f>
        <v>0.47114160179999998</v>
      </c>
      <c r="S94" s="58"/>
      <c r="T94" s="120">
        <f>T95</f>
        <v>5.6000000000000001E-2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T94" s="14" t="s">
        <v>73</v>
      </c>
      <c r="AU94" s="14" t="s">
        <v>97</v>
      </c>
      <c r="BK94" s="121">
        <f>BK95</f>
        <v>0</v>
      </c>
    </row>
    <row r="95" spans="1:63" s="12" customFormat="1" ht="25.9" customHeight="1">
      <c r="B95" s="122"/>
      <c r="D95" s="123" t="s">
        <v>73</v>
      </c>
      <c r="E95" s="124" t="s">
        <v>120</v>
      </c>
      <c r="F95" s="124" t="s">
        <v>121</v>
      </c>
      <c r="I95" s="125"/>
      <c r="J95" s="126">
        <f>BK95</f>
        <v>0</v>
      </c>
      <c r="L95" s="122"/>
      <c r="M95" s="127"/>
      <c r="N95" s="128"/>
      <c r="O95" s="128"/>
      <c r="P95" s="129">
        <f>P96+P101+P114+P119+P127+P140+P147+P149</f>
        <v>0</v>
      </c>
      <c r="Q95" s="128"/>
      <c r="R95" s="129">
        <f>R96+R101+R114+R119+R127+R140+R147+R149</f>
        <v>0.47114160179999998</v>
      </c>
      <c r="S95" s="128"/>
      <c r="T95" s="130">
        <f>T96+T101+T114+T119+T127+T140+T147+T149</f>
        <v>5.6000000000000001E-2</v>
      </c>
      <c r="AR95" s="123" t="s">
        <v>83</v>
      </c>
      <c r="AT95" s="131" t="s">
        <v>73</v>
      </c>
      <c r="AU95" s="131" t="s">
        <v>74</v>
      </c>
      <c r="AY95" s="123" t="s">
        <v>122</v>
      </c>
      <c r="BK95" s="132">
        <f>BK96+BK101+BK114+BK119+BK127+BK140+BK147+BK149</f>
        <v>0</v>
      </c>
    </row>
    <row r="96" spans="1:63" s="12" customFormat="1" ht="22.9" customHeight="1">
      <c r="B96" s="122"/>
      <c r="D96" s="123" t="s">
        <v>73</v>
      </c>
      <c r="E96" s="133" t="s">
        <v>123</v>
      </c>
      <c r="F96" s="133" t="s">
        <v>124</v>
      </c>
      <c r="I96" s="125"/>
      <c r="J96" s="134">
        <f>BK96</f>
        <v>0</v>
      </c>
      <c r="L96" s="122"/>
      <c r="M96" s="127"/>
      <c r="N96" s="128"/>
      <c r="O96" s="128"/>
      <c r="P96" s="129">
        <f>SUM(P97:P100)</f>
        <v>0</v>
      </c>
      <c r="Q96" s="128"/>
      <c r="R96" s="129">
        <f>SUM(R97:R100)</f>
        <v>8.8000000000000003E-4</v>
      </c>
      <c r="S96" s="128"/>
      <c r="T96" s="130">
        <f>SUM(T97:T100)</f>
        <v>0</v>
      </c>
      <c r="AR96" s="123" t="s">
        <v>83</v>
      </c>
      <c r="AT96" s="131" t="s">
        <v>73</v>
      </c>
      <c r="AU96" s="131" t="s">
        <v>81</v>
      </c>
      <c r="AY96" s="123" t="s">
        <v>122</v>
      </c>
      <c r="BK96" s="132">
        <f>SUM(BK97:BK100)</f>
        <v>0</v>
      </c>
    </row>
    <row r="97" spans="1:65" s="2" customFormat="1" ht="36">
      <c r="A97" s="29"/>
      <c r="B97" s="135"/>
      <c r="C97" s="136" t="s">
        <v>81</v>
      </c>
      <c r="D97" s="136" t="s">
        <v>125</v>
      </c>
      <c r="E97" s="137" t="s">
        <v>126</v>
      </c>
      <c r="F97" s="138" t="s">
        <v>127</v>
      </c>
      <c r="G97" s="139" t="s">
        <v>128</v>
      </c>
      <c r="H97" s="140">
        <v>10</v>
      </c>
      <c r="I97" s="141"/>
      <c r="J97" s="142">
        <f>ROUND(I97*H97,2)</f>
        <v>0</v>
      </c>
      <c r="K97" s="138" t="s">
        <v>129</v>
      </c>
      <c r="L97" s="30"/>
      <c r="M97" s="143" t="s">
        <v>3</v>
      </c>
      <c r="N97" s="144" t="s">
        <v>45</v>
      </c>
      <c r="O97" s="50"/>
      <c r="P97" s="145">
        <f>O97*H97</f>
        <v>0</v>
      </c>
      <c r="Q97" s="145">
        <v>0</v>
      </c>
      <c r="R97" s="145">
        <f>Q97*H97</f>
        <v>0</v>
      </c>
      <c r="S97" s="145">
        <v>0</v>
      </c>
      <c r="T97" s="146">
        <f>S97*H97</f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147" t="s">
        <v>130</v>
      </c>
      <c r="AT97" s="147" t="s">
        <v>125</v>
      </c>
      <c r="AU97" s="147" t="s">
        <v>83</v>
      </c>
      <c r="AY97" s="14" t="s">
        <v>122</v>
      </c>
      <c r="BE97" s="148">
        <f>IF(N97="základní",J97,0)</f>
        <v>0</v>
      </c>
      <c r="BF97" s="148">
        <f>IF(N97="snížená",J97,0)</f>
        <v>0</v>
      </c>
      <c r="BG97" s="148">
        <f>IF(N97="zákl. přenesená",J97,0)</f>
        <v>0</v>
      </c>
      <c r="BH97" s="148">
        <f>IF(N97="sníž. přenesená",J97,0)</f>
        <v>0</v>
      </c>
      <c r="BI97" s="148">
        <f>IF(N97="nulová",J97,0)</f>
        <v>0</v>
      </c>
      <c r="BJ97" s="14" t="s">
        <v>81</v>
      </c>
      <c r="BK97" s="148">
        <f>ROUND(I97*H97,2)</f>
        <v>0</v>
      </c>
      <c r="BL97" s="14" t="s">
        <v>130</v>
      </c>
      <c r="BM97" s="147" t="s">
        <v>131</v>
      </c>
    </row>
    <row r="98" spans="1:65" s="2" customFormat="1" ht="24">
      <c r="A98" s="29"/>
      <c r="B98" s="135"/>
      <c r="C98" s="149" t="s">
        <v>83</v>
      </c>
      <c r="D98" s="149" t="s">
        <v>132</v>
      </c>
      <c r="E98" s="150" t="s">
        <v>133</v>
      </c>
      <c r="F98" s="151" t="s">
        <v>134</v>
      </c>
      <c r="G98" s="152" t="s">
        <v>128</v>
      </c>
      <c r="H98" s="153">
        <v>8</v>
      </c>
      <c r="I98" s="154"/>
      <c r="J98" s="155">
        <f>ROUND(I98*H98,2)</f>
        <v>0</v>
      </c>
      <c r="K98" s="151" t="s">
        <v>129</v>
      </c>
      <c r="L98" s="156"/>
      <c r="M98" s="157" t="s">
        <v>3</v>
      </c>
      <c r="N98" s="158" t="s">
        <v>45</v>
      </c>
      <c r="O98" s="50"/>
      <c r="P98" s="145">
        <f>O98*H98</f>
        <v>0</v>
      </c>
      <c r="Q98" s="145">
        <v>8.0000000000000007E-5</v>
      </c>
      <c r="R98" s="145">
        <f>Q98*H98</f>
        <v>6.4000000000000005E-4</v>
      </c>
      <c r="S98" s="145">
        <v>0</v>
      </c>
      <c r="T98" s="146">
        <f>S98*H98</f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147" t="s">
        <v>135</v>
      </c>
      <c r="AT98" s="147" t="s">
        <v>132</v>
      </c>
      <c r="AU98" s="147" t="s">
        <v>83</v>
      </c>
      <c r="AY98" s="14" t="s">
        <v>122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4" t="s">
        <v>81</v>
      </c>
      <c r="BK98" s="148">
        <f>ROUND(I98*H98,2)</f>
        <v>0</v>
      </c>
      <c r="BL98" s="14" t="s">
        <v>130</v>
      </c>
      <c r="BM98" s="147" t="s">
        <v>136</v>
      </c>
    </row>
    <row r="99" spans="1:65" s="2" customFormat="1" ht="24">
      <c r="A99" s="29"/>
      <c r="B99" s="135"/>
      <c r="C99" s="149" t="s">
        <v>137</v>
      </c>
      <c r="D99" s="149" t="s">
        <v>132</v>
      </c>
      <c r="E99" s="150" t="s">
        <v>138</v>
      </c>
      <c r="F99" s="151" t="s">
        <v>139</v>
      </c>
      <c r="G99" s="152" t="s">
        <v>128</v>
      </c>
      <c r="H99" s="153">
        <v>2</v>
      </c>
      <c r="I99" s="154"/>
      <c r="J99" s="155">
        <f>ROUND(I99*H99,2)</f>
        <v>0</v>
      </c>
      <c r="K99" s="151" t="s">
        <v>129</v>
      </c>
      <c r="L99" s="156"/>
      <c r="M99" s="157" t="s">
        <v>3</v>
      </c>
      <c r="N99" s="158" t="s">
        <v>45</v>
      </c>
      <c r="O99" s="50"/>
      <c r="P99" s="145">
        <f>O99*H99</f>
        <v>0</v>
      </c>
      <c r="Q99" s="145">
        <v>1.2E-4</v>
      </c>
      <c r="R99" s="145">
        <f>Q99*H99</f>
        <v>2.4000000000000001E-4</v>
      </c>
      <c r="S99" s="145">
        <v>0</v>
      </c>
      <c r="T99" s="146">
        <f>S99*H99</f>
        <v>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R99" s="147" t="s">
        <v>135</v>
      </c>
      <c r="AT99" s="147" t="s">
        <v>132</v>
      </c>
      <c r="AU99" s="147" t="s">
        <v>83</v>
      </c>
      <c r="AY99" s="14" t="s">
        <v>122</v>
      </c>
      <c r="BE99" s="148">
        <f>IF(N99="základní",J99,0)</f>
        <v>0</v>
      </c>
      <c r="BF99" s="148">
        <f>IF(N99="snížená",J99,0)</f>
        <v>0</v>
      </c>
      <c r="BG99" s="148">
        <f>IF(N99="zákl. přenesená",J99,0)</f>
        <v>0</v>
      </c>
      <c r="BH99" s="148">
        <f>IF(N99="sníž. přenesená",J99,0)</f>
        <v>0</v>
      </c>
      <c r="BI99" s="148">
        <f>IF(N99="nulová",J99,0)</f>
        <v>0</v>
      </c>
      <c r="BJ99" s="14" t="s">
        <v>81</v>
      </c>
      <c r="BK99" s="148">
        <f>ROUND(I99*H99,2)</f>
        <v>0</v>
      </c>
      <c r="BL99" s="14" t="s">
        <v>130</v>
      </c>
      <c r="BM99" s="147" t="s">
        <v>140</v>
      </c>
    </row>
    <row r="100" spans="1:65" s="2" customFormat="1" ht="44.25" customHeight="1">
      <c r="A100" s="29"/>
      <c r="B100" s="135"/>
      <c r="C100" s="136" t="s">
        <v>141</v>
      </c>
      <c r="D100" s="136" t="s">
        <v>125</v>
      </c>
      <c r="E100" s="137" t="s">
        <v>142</v>
      </c>
      <c r="F100" s="138" t="s">
        <v>143</v>
      </c>
      <c r="G100" s="139" t="s">
        <v>144</v>
      </c>
      <c r="H100" s="140">
        <v>1E-3</v>
      </c>
      <c r="I100" s="141"/>
      <c r="J100" s="142">
        <f>ROUND(I100*H100,2)</f>
        <v>0</v>
      </c>
      <c r="K100" s="138" t="s">
        <v>129</v>
      </c>
      <c r="L100" s="30"/>
      <c r="M100" s="143" t="s">
        <v>3</v>
      </c>
      <c r="N100" s="144" t="s">
        <v>45</v>
      </c>
      <c r="O100" s="50"/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R100" s="147" t="s">
        <v>130</v>
      </c>
      <c r="AT100" s="147" t="s">
        <v>125</v>
      </c>
      <c r="AU100" s="147" t="s">
        <v>83</v>
      </c>
      <c r="AY100" s="14" t="s">
        <v>122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4" t="s">
        <v>81</v>
      </c>
      <c r="BK100" s="148">
        <f>ROUND(I100*H100,2)</f>
        <v>0</v>
      </c>
      <c r="BL100" s="14" t="s">
        <v>130</v>
      </c>
      <c r="BM100" s="147" t="s">
        <v>145</v>
      </c>
    </row>
    <row r="101" spans="1:65" s="12" customFormat="1" ht="22.9" customHeight="1">
      <c r="B101" s="122"/>
      <c r="D101" s="123" t="s">
        <v>73</v>
      </c>
      <c r="E101" s="133" t="s">
        <v>146</v>
      </c>
      <c r="F101" s="133" t="s">
        <v>147</v>
      </c>
      <c r="I101" s="125"/>
      <c r="J101" s="134">
        <f>BK101</f>
        <v>0</v>
      </c>
      <c r="L101" s="122"/>
      <c r="M101" s="127"/>
      <c r="N101" s="128"/>
      <c r="O101" s="128"/>
      <c r="P101" s="129">
        <f>SUM(P102:P113)</f>
        <v>0</v>
      </c>
      <c r="Q101" s="128"/>
      <c r="R101" s="129">
        <f>SUM(R102:R113)</f>
        <v>4.7299999999999998E-3</v>
      </c>
      <c r="S101" s="128"/>
      <c r="T101" s="130">
        <f>SUM(T102:T113)</f>
        <v>0</v>
      </c>
      <c r="AR101" s="123" t="s">
        <v>83</v>
      </c>
      <c r="AT101" s="131" t="s">
        <v>73</v>
      </c>
      <c r="AU101" s="131" t="s">
        <v>81</v>
      </c>
      <c r="AY101" s="123" t="s">
        <v>122</v>
      </c>
      <c r="BK101" s="132">
        <f>SUM(BK102:BK113)</f>
        <v>0</v>
      </c>
    </row>
    <row r="102" spans="1:65" s="2" customFormat="1" ht="16.5" customHeight="1">
      <c r="A102" s="29"/>
      <c r="B102" s="135"/>
      <c r="C102" s="136" t="s">
        <v>148</v>
      </c>
      <c r="D102" s="136" t="s">
        <v>125</v>
      </c>
      <c r="E102" s="137" t="s">
        <v>149</v>
      </c>
      <c r="F102" s="138" t="s">
        <v>150</v>
      </c>
      <c r="G102" s="139" t="s">
        <v>128</v>
      </c>
      <c r="H102" s="140">
        <v>4</v>
      </c>
      <c r="I102" s="141"/>
      <c r="J102" s="142">
        <f>ROUND(I102*H102,2)</f>
        <v>0</v>
      </c>
      <c r="K102" s="138" t="s">
        <v>129</v>
      </c>
      <c r="L102" s="30"/>
      <c r="M102" s="143" t="s">
        <v>3</v>
      </c>
      <c r="N102" s="144" t="s">
        <v>45</v>
      </c>
      <c r="O102" s="50"/>
      <c r="P102" s="145">
        <f>O102*H102</f>
        <v>0</v>
      </c>
      <c r="Q102" s="145">
        <v>5.2999999999999998E-4</v>
      </c>
      <c r="R102" s="145">
        <f>Q102*H102</f>
        <v>2.1199999999999999E-3</v>
      </c>
      <c r="S102" s="145">
        <v>0</v>
      </c>
      <c r="T102" s="146">
        <f>S102*H102</f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147" t="s">
        <v>151</v>
      </c>
      <c r="AT102" s="147" t="s">
        <v>125</v>
      </c>
      <c r="AU102" s="147" t="s">
        <v>83</v>
      </c>
      <c r="AY102" s="14" t="s">
        <v>122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4" t="s">
        <v>81</v>
      </c>
      <c r="BK102" s="148">
        <f>ROUND(I102*H102,2)</f>
        <v>0</v>
      </c>
      <c r="BL102" s="14" t="s">
        <v>151</v>
      </c>
      <c r="BM102" s="147" t="s">
        <v>152</v>
      </c>
    </row>
    <row r="103" spans="1:65" s="2" customFormat="1" ht="36">
      <c r="A103" s="29"/>
      <c r="B103" s="135"/>
      <c r="C103" s="136" t="s">
        <v>153</v>
      </c>
      <c r="D103" s="136" t="s">
        <v>125</v>
      </c>
      <c r="E103" s="137" t="s">
        <v>154</v>
      </c>
      <c r="F103" s="138" t="s">
        <v>155</v>
      </c>
      <c r="G103" s="139" t="s">
        <v>156</v>
      </c>
      <c r="H103" s="140">
        <v>1</v>
      </c>
      <c r="I103" s="141"/>
      <c r="J103" s="142">
        <f>ROUND(I103*H103,2)</f>
        <v>0</v>
      </c>
      <c r="K103" s="138" t="s">
        <v>3</v>
      </c>
      <c r="L103" s="30"/>
      <c r="M103" s="143" t="s">
        <v>3</v>
      </c>
      <c r="N103" s="144" t="s">
        <v>45</v>
      </c>
      <c r="O103" s="50"/>
      <c r="P103" s="145">
        <f>O103*H103</f>
        <v>0</v>
      </c>
      <c r="Q103" s="145">
        <v>2.6099999999999999E-3</v>
      </c>
      <c r="R103" s="145">
        <f>Q103*H103</f>
        <v>2.6099999999999999E-3</v>
      </c>
      <c r="S103" s="145">
        <v>0</v>
      </c>
      <c r="T103" s="146">
        <f>S103*H103</f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147" t="s">
        <v>130</v>
      </c>
      <c r="AT103" s="147" t="s">
        <v>125</v>
      </c>
      <c r="AU103" s="147" t="s">
        <v>83</v>
      </c>
      <c r="AY103" s="14" t="s">
        <v>122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4" t="s">
        <v>81</v>
      </c>
      <c r="BK103" s="148">
        <f>ROUND(I103*H103,2)</f>
        <v>0</v>
      </c>
      <c r="BL103" s="14" t="s">
        <v>130</v>
      </c>
      <c r="BM103" s="147" t="s">
        <v>157</v>
      </c>
    </row>
    <row r="104" spans="1:65" s="2" customFormat="1" ht="72">
      <c r="A104" s="29"/>
      <c r="B104" s="135"/>
      <c r="C104" s="149" t="s">
        <v>158</v>
      </c>
      <c r="D104" s="149" t="s">
        <v>132</v>
      </c>
      <c r="E104" s="150" t="s">
        <v>159</v>
      </c>
      <c r="F104" s="151" t="s">
        <v>160</v>
      </c>
      <c r="G104" s="152" t="s">
        <v>161</v>
      </c>
      <c r="H104" s="153">
        <v>1</v>
      </c>
      <c r="I104" s="154"/>
      <c r="J104" s="155">
        <f>ROUND(I104*H104,2)</f>
        <v>0</v>
      </c>
      <c r="K104" s="151" t="s">
        <v>3</v>
      </c>
      <c r="L104" s="156"/>
      <c r="M104" s="157" t="s">
        <v>3</v>
      </c>
      <c r="N104" s="158" t="s">
        <v>45</v>
      </c>
      <c r="O104" s="50"/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R104" s="147" t="s">
        <v>162</v>
      </c>
      <c r="AT104" s="147" t="s">
        <v>132</v>
      </c>
      <c r="AU104" s="147" t="s">
        <v>83</v>
      </c>
      <c r="AY104" s="14" t="s">
        <v>122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4" t="s">
        <v>81</v>
      </c>
      <c r="BK104" s="148">
        <f>ROUND(I104*H104,2)</f>
        <v>0</v>
      </c>
      <c r="BL104" s="14" t="s">
        <v>162</v>
      </c>
      <c r="BM104" s="147" t="s">
        <v>163</v>
      </c>
    </row>
    <row r="105" spans="1:65" s="2" customFormat="1" ht="273">
      <c r="A105" s="29"/>
      <c r="B105" s="30"/>
      <c r="C105" s="29"/>
      <c r="D105" s="159" t="s">
        <v>164</v>
      </c>
      <c r="E105" s="29"/>
      <c r="F105" s="160" t="s">
        <v>165</v>
      </c>
      <c r="G105" s="29"/>
      <c r="H105" s="29"/>
      <c r="I105" s="161"/>
      <c r="J105" s="29"/>
      <c r="K105" s="29"/>
      <c r="L105" s="30"/>
      <c r="M105" s="162"/>
      <c r="N105" s="163"/>
      <c r="O105" s="50"/>
      <c r="P105" s="50"/>
      <c r="Q105" s="50"/>
      <c r="R105" s="50"/>
      <c r="S105" s="50"/>
      <c r="T105" s="51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4" t="s">
        <v>164</v>
      </c>
      <c r="AU105" s="14" t="s">
        <v>83</v>
      </c>
    </row>
    <row r="106" spans="1:65" s="2" customFormat="1" ht="16.5" customHeight="1">
      <c r="A106" s="29"/>
      <c r="B106" s="135"/>
      <c r="C106" s="149" t="s">
        <v>166</v>
      </c>
      <c r="D106" s="149" t="s">
        <v>132</v>
      </c>
      <c r="E106" s="150" t="s">
        <v>167</v>
      </c>
      <c r="F106" s="151" t="s">
        <v>168</v>
      </c>
      <c r="G106" s="152" t="s">
        <v>161</v>
      </c>
      <c r="H106" s="153">
        <v>1</v>
      </c>
      <c r="I106" s="154"/>
      <c r="J106" s="155">
        <f t="shared" ref="J106:J113" si="0">ROUND(I106*H106,2)</f>
        <v>0</v>
      </c>
      <c r="K106" s="151" t="s">
        <v>3</v>
      </c>
      <c r="L106" s="156"/>
      <c r="M106" s="157" t="s">
        <v>3</v>
      </c>
      <c r="N106" s="158" t="s">
        <v>45</v>
      </c>
      <c r="O106" s="50"/>
      <c r="P106" s="145">
        <f t="shared" ref="P106:P113" si="1">O106*H106</f>
        <v>0</v>
      </c>
      <c r="Q106" s="145">
        <v>0</v>
      </c>
      <c r="R106" s="145">
        <f t="shared" ref="R106:R113" si="2">Q106*H106</f>
        <v>0</v>
      </c>
      <c r="S106" s="145">
        <v>0</v>
      </c>
      <c r="T106" s="146">
        <f t="shared" ref="T106:T113" si="3">S106*H106</f>
        <v>0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R106" s="147" t="s">
        <v>162</v>
      </c>
      <c r="AT106" s="147" t="s">
        <v>132</v>
      </c>
      <c r="AU106" s="147" t="s">
        <v>83</v>
      </c>
      <c r="AY106" s="14" t="s">
        <v>122</v>
      </c>
      <c r="BE106" s="148">
        <f t="shared" ref="BE106:BE113" si="4">IF(N106="základní",J106,0)</f>
        <v>0</v>
      </c>
      <c r="BF106" s="148">
        <f t="shared" ref="BF106:BF113" si="5">IF(N106="snížená",J106,0)</f>
        <v>0</v>
      </c>
      <c r="BG106" s="148">
        <f t="shared" ref="BG106:BG113" si="6">IF(N106="zákl. přenesená",J106,0)</f>
        <v>0</v>
      </c>
      <c r="BH106" s="148">
        <f t="shared" ref="BH106:BH113" si="7">IF(N106="sníž. přenesená",J106,0)</f>
        <v>0</v>
      </c>
      <c r="BI106" s="148">
        <f t="shared" ref="BI106:BI113" si="8">IF(N106="nulová",J106,0)</f>
        <v>0</v>
      </c>
      <c r="BJ106" s="14" t="s">
        <v>81</v>
      </c>
      <c r="BK106" s="148">
        <f t="shared" ref="BK106:BK113" si="9">ROUND(I106*H106,2)</f>
        <v>0</v>
      </c>
      <c r="BL106" s="14" t="s">
        <v>162</v>
      </c>
      <c r="BM106" s="147" t="s">
        <v>169</v>
      </c>
    </row>
    <row r="107" spans="1:65" s="2" customFormat="1" ht="16.5" customHeight="1">
      <c r="A107" s="29"/>
      <c r="B107" s="135"/>
      <c r="C107" s="149" t="s">
        <v>170</v>
      </c>
      <c r="D107" s="149" t="s">
        <v>132</v>
      </c>
      <c r="E107" s="150" t="s">
        <v>171</v>
      </c>
      <c r="F107" s="151" t="s">
        <v>172</v>
      </c>
      <c r="G107" s="152" t="s">
        <v>161</v>
      </c>
      <c r="H107" s="153">
        <v>1</v>
      </c>
      <c r="I107" s="154"/>
      <c r="J107" s="155">
        <f t="shared" si="0"/>
        <v>0</v>
      </c>
      <c r="K107" s="151" t="s">
        <v>3</v>
      </c>
      <c r="L107" s="156"/>
      <c r="M107" s="157" t="s">
        <v>3</v>
      </c>
      <c r="N107" s="158" t="s">
        <v>45</v>
      </c>
      <c r="O107" s="50"/>
      <c r="P107" s="145">
        <f t="shared" si="1"/>
        <v>0</v>
      </c>
      <c r="Q107" s="145">
        <v>0</v>
      </c>
      <c r="R107" s="145">
        <f t="shared" si="2"/>
        <v>0</v>
      </c>
      <c r="S107" s="145">
        <v>0</v>
      </c>
      <c r="T107" s="146">
        <f t="shared" si="3"/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147" t="s">
        <v>162</v>
      </c>
      <c r="AT107" s="147" t="s">
        <v>132</v>
      </c>
      <c r="AU107" s="147" t="s">
        <v>83</v>
      </c>
      <c r="AY107" s="14" t="s">
        <v>122</v>
      </c>
      <c r="BE107" s="148">
        <f t="shared" si="4"/>
        <v>0</v>
      </c>
      <c r="BF107" s="148">
        <f t="shared" si="5"/>
        <v>0</v>
      </c>
      <c r="BG107" s="148">
        <f t="shared" si="6"/>
        <v>0</v>
      </c>
      <c r="BH107" s="148">
        <f t="shared" si="7"/>
        <v>0</v>
      </c>
      <c r="BI107" s="148">
        <f t="shared" si="8"/>
        <v>0</v>
      </c>
      <c r="BJ107" s="14" t="s">
        <v>81</v>
      </c>
      <c r="BK107" s="148">
        <f t="shared" si="9"/>
        <v>0</v>
      </c>
      <c r="BL107" s="14" t="s">
        <v>162</v>
      </c>
      <c r="BM107" s="147" t="s">
        <v>173</v>
      </c>
    </row>
    <row r="108" spans="1:65" s="2" customFormat="1" ht="16.5" customHeight="1">
      <c r="A108" s="29"/>
      <c r="B108" s="135"/>
      <c r="C108" s="149" t="s">
        <v>174</v>
      </c>
      <c r="D108" s="149" t="s">
        <v>132</v>
      </c>
      <c r="E108" s="150" t="s">
        <v>175</v>
      </c>
      <c r="F108" s="151" t="s">
        <v>176</v>
      </c>
      <c r="G108" s="152" t="s">
        <v>161</v>
      </c>
      <c r="H108" s="153">
        <v>1</v>
      </c>
      <c r="I108" s="154"/>
      <c r="J108" s="155">
        <f t="shared" si="0"/>
        <v>0</v>
      </c>
      <c r="K108" s="151" t="s">
        <v>3</v>
      </c>
      <c r="L108" s="156"/>
      <c r="M108" s="157" t="s">
        <v>3</v>
      </c>
      <c r="N108" s="158" t="s">
        <v>45</v>
      </c>
      <c r="O108" s="50"/>
      <c r="P108" s="145">
        <f t="shared" si="1"/>
        <v>0</v>
      </c>
      <c r="Q108" s="145">
        <v>0</v>
      </c>
      <c r="R108" s="145">
        <f t="shared" si="2"/>
        <v>0</v>
      </c>
      <c r="S108" s="145">
        <v>0</v>
      </c>
      <c r="T108" s="146">
        <f t="shared" si="3"/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147" t="s">
        <v>162</v>
      </c>
      <c r="AT108" s="147" t="s">
        <v>132</v>
      </c>
      <c r="AU108" s="147" t="s">
        <v>83</v>
      </c>
      <c r="AY108" s="14" t="s">
        <v>122</v>
      </c>
      <c r="BE108" s="148">
        <f t="shared" si="4"/>
        <v>0</v>
      </c>
      <c r="BF108" s="148">
        <f t="shared" si="5"/>
        <v>0</v>
      </c>
      <c r="BG108" s="148">
        <f t="shared" si="6"/>
        <v>0</v>
      </c>
      <c r="BH108" s="148">
        <f t="shared" si="7"/>
        <v>0</v>
      </c>
      <c r="BI108" s="148">
        <f t="shared" si="8"/>
        <v>0</v>
      </c>
      <c r="BJ108" s="14" t="s">
        <v>81</v>
      </c>
      <c r="BK108" s="148">
        <f t="shared" si="9"/>
        <v>0</v>
      </c>
      <c r="BL108" s="14" t="s">
        <v>162</v>
      </c>
      <c r="BM108" s="147" t="s">
        <v>177</v>
      </c>
    </row>
    <row r="109" spans="1:65" s="2" customFormat="1" ht="44.25" customHeight="1">
      <c r="A109" s="29"/>
      <c r="B109" s="135"/>
      <c r="C109" s="149" t="s">
        <v>178</v>
      </c>
      <c r="D109" s="149" t="s">
        <v>132</v>
      </c>
      <c r="E109" s="150" t="s">
        <v>179</v>
      </c>
      <c r="F109" s="151" t="s">
        <v>180</v>
      </c>
      <c r="G109" s="152" t="s">
        <v>161</v>
      </c>
      <c r="H109" s="153">
        <v>1</v>
      </c>
      <c r="I109" s="154"/>
      <c r="J109" s="155">
        <f t="shared" si="0"/>
        <v>0</v>
      </c>
      <c r="K109" s="151" t="s">
        <v>3</v>
      </c>
      <c r="L109" s="156"/>
      <c r="M109" s="157" t="s">
        <v>3</v>
      </c>
      <c r="N109" s="158" t="s">
        <v>45</v>
      </c>
      <c r="O109" s="50"/>
      <c r="P109" s="145">
        <f t="shared" si="1"/>
        <v>0</v>
      </c>
      <c r="Q109" s="145">
        <v>0</v>
      </c>
      <c r="R109" s="145">
        <f t="shared" si="2"/>
        <v>0</v>
      </c>
      <c r="S109" s="145">
        <v>0</v>
      </c>
      <c r="T109" s="146">
        <f t="shared" si="3"/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147" t="s">
        <v>162</v>
      </c>
      <c r="AT109" s="147" t="s">
        <v>132</v>
      </c>
      <c r="AU109" s="147" t="s">
        <v>83</v>
      </c>
      <c r="AY109" s="14" t="s">
        <v>122</v>
      </c>
      <c r="BE109" s="148">
        <f t="shared" si="4"/>
        <v>0</v>
      </c>
      <c r="BF109" s="148">
        <f t="shared" si="5"/>
        <v>0</v>
      </c>
      <c r="BG109" s="148">
        <f t="shared" si="6"/>
        <v>0</v>
      </c>
      <c r="BH109" s="148">
        <f t="shared" si="7"/>
        <v>0</v>
      </c>
      <c r="BI109" s="148">
        <f t="shared" si="8"/>
        <v>0</v>
      </c>
      <c r="BJ109" s="14" t="s">
        <v>81</v>
      </c>
      <c r="BK109" s="148">
        <f t="shared" si="9"/>
        <v>0</v>
      </c>
      <c r="BL109" s="14" t="s">
        <v>162</v>
      </c>
      <c r="BM109" s="147" t="s">
        <v>181</v>
      </c>
    </row>
    <row r="110" spans="1:65" s="2" customFormat="1" ht="24">
      <c r="A110" s="29"/>
      <c r="B110" s="135"/>
      <c r="C110" s="136" t="s">
        <v>182</v>
      </c>
      <c r="D110" s="136" t="s">
        <v>125</v>
      </c>
      <c r="E110" s="137" t="s">
        <v>183</v>
      </c>
      <c r="F110" s="138" t="s">
        <v>184</v>
      </c>
      <c r="G110" s="139" t="s">
        <v>156</v>
      </c>
      <c r="H110" s="140">
        <v>1</v>
      </c>
      <c r="I110" s="141"/>
      <c r="J110" s="142">
        <f t="shared" si="0"/>
        <v>0</v>
      </c>
      <c r="K110" s="138" t="s">
        <v>3</v>
      </c>
      <c r="L110" s="30"/>
      <c r="M110" s="143" t="s">
        <v>3</v>
      </c>
      <c r="N110" s="144" t="s">
        <v>45</v>
      </c>
      <c r="O110" s="50"/>
      <c r="P110" s="145">
        <f t="shared" si="1"/>
        <v>0</v>
      </c>
      <c r="Q110" s="145">
        <v>0</v>
      </c>
      <c r="R110" s="145">
        <f t="shared" si="2"/>
        <v>0</v>
      </c>
      <c r="S110" s="145">
        <v>0</v>
      </c>
      <c r="T110" s="146">
        <f t="shared" si="3"/>
        <v>0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R110" s="147" t="s">
        <v>130</v>
      </c>
      <c r="AT110" s="147" t="s">
        <v>125</v>
      </c>
      <c r="AU110" s="147" t="s">
        <v>83</v>
      </c>
      <c r="AY110" s="14" t="s">
        <v>122</v>
      </c>
      <c r="BE110" s="148">
        <f t="shared" si="4"/>
        <v>0</v>
      </c>
      <c r="BF110" s="148">
        <f t="shared" si="5"/>
        <v>0</v>
      </c>
      <c r="BG110" s="148">
        <f t="shared" si="6"/>
        <v>0</v>
      </c>
      <c r="BH110" s="148">
        <f t="shared" si="7"/>
        <v>0</v>
      </c>
      <c r="BI110" s="148">
        <f t="shared" si="8"/>
        <v>0</v>
      </c>
      <c r="BJ110" s="14" t="s">
        <v>81</v>
      </c>
      <c r="BK110" s="148">
        <f t="shared" si="9"/>
        <v>0</v>
      </c>
      <c r="BL110" s="14" t="s">
        <v>130</v>
      </c>
      <c r="BM110" s="147" t="s">
        <v>185</v>
      </c>
    </row>
    <row r="111" spans="1:65" s="2" customFormat="1" ht="33" customHeight="1">
      <c r="A111" s="29"/>
      <c r="B111" s="135"/>
      <c r="C111" s="136" t="s">
        <v>186</v>
      </c>
      <c r="D111" s="136" t="s">
        <v>125</v>
      </c>
      <c r="E111" s="137" t="s">
        <v>187</v>
      </c>
      <c r="F111" s="138" t="s">
        <v>188</v>
      </c>
      <c r="G111" s="139" t="s">
        <v>189</v>
      </c>
      <c r="H111" s="140">
        <v>1</v>
      </c>
      <c r="I111" s="141"/>
      <c r="J111" s="142">
        <f t="shared" si="0"/>
        <v>0</v>
      </c>
      <c r="K111" s="138" t="s">
        <v>3</v>
      </c>
      <c r="L111" s="30"/>
      <c r="M111" s="143" t="s">
        <v>3</v>
      </c>
      <c r="N111" s="144" t="s">
        <v>45</v>
      </c>
      <c r="O111" s="50"/>
      <c r="P111" s="145">
        <f t="shared" si="1"/>
        <v>0</v>
      </c>
      <c r="Q111" s="145">
        <v>0</v>
      </c>
      <c r="R111" s="145">
        <f t="shared" si="2"/>
        <v>0</v>
      </c>
      <c r="S111" s="145">
        <v>0</v>
      </c>
      <c r="T111" s="146">
        <f t="shared" si="3"/>
        <v>0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R111" s="147" t="s">
        <v>151</v>
      </c>
      <c r="AT111" s="147" t="s">
        <v>125</v>
      </c>
      <c r="AU111" s="147" t="s">
        <v>83</v>
      </c>
      <c r="AY111" s="14" t="s">
        <v>122</v>
      </c>
      <c r="BE111" s="148">
        <f t="shared" si="4"/>
        <v>0</v>
      </c>
      <c r="BF111" s="148">
        <f t="shared" si="5"/>
        <v>0</v>
      </c>
      <c r="BG111" s="148">
        <f t="shared" si="6"/>
        <v>0</v>
      </c>
      <c r="BH111" s="148">
        <f t="shared" si="7"/>
        <v>0</v>
      </c>
      <c r="BI111" s="148">
        <f t="shared" si="8"/>
        <v>0</v>
      </c>
      <c r="BJ111" s="14" t="s">
        <v>81</v>
      </c>
      <c r="BK111" s="148">
        <f t="shared" si="9"/>
        <v>0</v>
      </c>
      <c r="BL111" s="14" t="s">
        <v>151</v>
      </c>
      <c r="BM111" s="147" t="s">
        <v>190</v>
      </c>
    </row>
    <row r="112" spans="1:65" s="2" customFormat="1" ht="21.75" customHeight="1">
      <c r="A112" s="29"/>
      <c r="B112" s="135"/>
      <c r="C112" s="149" t="s">
        <v>191</v>
      </c>
      <c r="D112" s="149" t="s">
        <v>132</v>
      </c>
      <c r="E112" s="150" t="s">
        <v>192</v>
      </c>
      <c r="F112" s="151" t="s">
        <v>193</v>
      </c>
      <c r="G112" s="152" t="s">
        <v>194</v>
      </c>
      <c r="H112" s="153">
        <v>3</v>
      </c>
      <c r="I112" s="154"/>
      <c r="J112" s="155">
        <f t="shared" si="0"/>
        <v>0</v>
      </c>
      <c r="K112" s="151" t="s">
        <v>3</v>
      </c>
      <c r="L112" s="156"/>
      <c r="M112" s="157" t="s">
        <v>3</v>
      </c>
      <c r="N112" s="158" t="s">
        <v>45</v>
      </c>
      <c r="O112" s="50"/>
      <c r="P112" s="145">
        <f t="shared" si="1"/>
        <v>0</v>
      </c>
      <c r="Q112" s="145">
        <v>0</v>
      </c>
      <c r="R112" s="145">
        <f t="shared" si="2"/>
        <v>0</v>
      </c>
      <c r="S112" s="145">
        <v>0</v>
      </c>
      <c r="T112" s="146">
        <f t="shared" si="3"/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147" t="s">
        <v>162</v>
      </c>
      <c r="AT112" s="147" t="s">
        <v>132</v>
      </c>
      <c r="AU112" s="147" t="s">
        <v>83</v>
      </c>
      <c r="AY112" s="14" t="s">
        <v>122</v>
      </c>
      <c r="BE112" s="148">
        <f t="shared" si="4"/>
        <v>0</v>
      </c>
      <c r="BF112" s="148">
        <f t="shared" si="5"/>
        <v>0</v>
      </c>
      <c r="BG112" s="148">
        <f t="shared" si="6"/>
        <v>0</v>
      </c>
      <c r="BH112" s="148">
        <f t="shared" si="7"/>
        <v>0</v>
      </c>
      <c r="BI112" s="148">
        <f t="shared" si="8"/>
        <v>0</v>
      </c>
      <c r="BJ112" s="14" t="s">
        <v>81</v>
      </c>
      <c r="BK112" s="148">
        <f t="shared" si="9"/>
        <v>0</v>
      </c>
      <c r="BL112" s="14" t="s">
        <v>162</v>
      </c>
      <c r="BM112" s="147" t="s">
        <v>195</v>
      </c>
    </row>
    <row r="113" spans="1:65" s="2" customFormat="1" ht="36">
      <c r="A113" s="29"/>
      <c r="B113" s="135"/>
      <c r="C113" s="136" t="s">
        <v>9</v>
      </c>
      <c r="D113" s="136" t="s">
        <v>125</v>
      </c>
      <c r="E113" s="137" t="s">
        <v>196</v>
      </c>
      <c r="F113" s="138" t="s">
        <v>197</v>
      </c>
      <c r="G113" s="139" t="s">
        <v>144</v>
      </c>
      <c r="H113" s="140">
        <v>0.2</v>
      </c>
      <c r="I113" s="141"/>
      <c r="J113" s="142">
        <f t="shared" si="0"/>
        <v>0</v>
      </c>
      <c r="K113" s="138" t="s">
        <v>129</v>
      </c>
      <c r="L113" s="30"/>
      <c r="M113" s="143" t="s">
        <v>3</v>
      </c>
      <c r="N113" s="144" t="s">
        <v>45</v>
      </c>
      <c r="O113" s="50"/>
      <c r="P113" s="145">
        <f t="shared" si="1"/>
        <v>0</v>
      </c>
      <c r="Q113" s="145">
        <v>0</v>
      </c>
      <c r="R113" s="145">
        <f t="shared" si="2"/>
        <v>0</v>
      </c>
      <c r="S113" s="145">
        <v>0</v>
      </c>
      <c r="T113" s="146">
        <f t="shared" si="3"/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147" t="s">
        <v>130</v>
      </c>
      <c r="AT113" s="147" t="s">
        <v>125</v>
      </c>
      <c r="AU113" s="147" t="s">
        <v>83</v>
      </c>
      <c r="AY113" s="14" t="s">
        <v>122</v>
      </c>
      <c r="BE113" s="148">
        <f t="shared" si="4"/>
        <v>0</v>
      </c>
      <c r="BF113" s="148">
        <f t="shared" si="5"/>
        <v>0</v>
      </c>
      <c r="BG113" s="148">
        <f t="shared" si="6"/>
        <v>0</v>
      </c>
      <c r="BH113" s="148">
        <f t="shared" si="7"/>
        <v>0</v>
      </c>
      <c r="BI113" s="148">
        <f t="shared" si="8"/>
        <v>0</v>
      </c>
      <c r="BJ113" s="14" t="s">
        <v>81</v>
      </c>
      <c r="BK113" s="148">
        <f t="shared" si="9"/>
        <v>0</v>
      </c>
      <c r="BL113" s="14" t="s">
        <v>130</v>
      </c>
      <c r="BM113" s="147" t="s">
        <v>198</v>
      </c>
    </row>
    <row r="114" spans="1:65" s="12" customFormat="1" ht="22.9" customHeight="1">
      <c r="B114" s="122"/>
      <c r="D114" s="123" t="s">
        <v>73</v>
      </c>
      <c r="E114" s="133" t="s">
        <v>199</v>
      </c>
      <c r="F114" s="133" t="s">
        <v>200</v>
      </c>
      <c r="I114" s="125"/>
      <c r="J114" s="134">
        <f>BK114</f>
        <v>0</v>
      </c>
      <c r="L114" s="122"/>
      <c r="M114" s="127"/>
      <c r="N114" s="128"/>
      <c r="O114" s="128"/>
      <c r="P114" s="129">
        <f>SUM(P115:P118)</f>
        <v>0</v>
      </c>
      <c r="Q114" s="128"/>
      <c r="R114" s="129">
        <f>SUM(R115:R118)</f>
        <v>4.1199999999999995E-3</v>
      </c>
      <c r="S114" s="128"/>
      <c r="T114" s="130">
        <f>SUM(T115:T118)</f>
        <v>5.6000000000000001E-2</v>
      </c>
      <c r="AR114" s="123" t="s">
        <v>83</v>
      </c>
      <c r="AT114" s="131" t="s">
        <v>73</v>
      </c>
      <c r="AU114" s="131" t="s">
        <v>81</v>
      </c>
      <c r="AY114" s="123" t="s">
        <v>122</v>
      </c>
      <c r="BK114" s="132">
        <f>SUM(BK115:BK118)</f>
        <v>0</v>
      </c>
    </row>
    <row r="115" spans="1:65" s="2" customFormat="1" ht="36">
      <c r="A115" s="29"/>
      <c r="B115" s="135"/>
      <c r="C115" s="136" t="s">
        <v>130</v>
      </c>
      <c r="D115" s="136" t="s">
        <v>125</v>
      </c>
      <c r="E115" s="137" t="s">
        <v>201</v>
      </c>
      <c r="F115" s="138" t="s">
        <v>202</v>
      </c>
      <c r="G115" s="139" t="s">
        <v>156</v>
      </c>
      <c r="H115" s="140">
        <v>1</v>
      </c>
      <c r="I115" s="141"/>
      <c r="J115" s="142">
        <f>ROUND(I115*H115,2)</f>
        <v>0</v>
      </c>
      <c r="K115" s="138" t="s">
        <v>129</v>
      </c>
      <c r="L115" s="30"/>
      <c r="M115" s="143" t="s">
        <v>3</v>
      </c>
      <c r="N115" s="144" t="s">
        <v>45</v>
      </c>
      <c r="O115" s="50"/>
      <c r="P115" s="145">
        <f>O115*H115</f>
        <v>0</v>
      </c>
      <c r="Q115" s="145">
        <v>3.4199999999999999E-3</v>
      </c>
      <c r="R115" s="145">
        <f>Q115*H115</f>
        <v>3.4199999999999999E-3</v>
      </c>
      <c r="S115" s="145">
        <v>0</v>
      </c>
      <c r="T115" s="146">
        <f>S115*H115</f>
        <v>0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R115" s="147" t="s">
        <v>130</v>
      </c>
      <c r="AT115" s="147" t="s">
        <v>125</v>
      </c>
      <c r="AU115" s="147" t="s">
        <v>83</v>
      </c>
      <c r="AY115" s="14" t="s">
        <v>122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4" t="s">
        <v>81</v>
      </c>
      <c r="BK115" s="148">
        <f>ROUND(I115*H115,2)</f>
        <v>0</v>
      </c>
      <c r="BL115" s="14" t="s">
        <v>130</v>
      </c>
      <c r="BM115" s="147" t="s">
        <v>203</v>
      </c>
    </row>
    <row r="116" spans="1:65" s="2" customFormat="1" ht="33" customHeight="1">
      <c r="A116" s="29"/>
      <c r="B116" s="135"/>
      <c r="C116" s="136" t="s">
        <v>204</v>
      </c>
      <c r="D116" s="136" t="s">
        <v>125</v>
      </c>
      <c r="E116" s="137" t="s">
        <v>205</v>
      </c>
      <c r="F116" s="138" t="s">
        <v>206</v>
      </c>
      <c r="G116" s="139" t="s">
        <v>161</v>
      </c>
      <c r="H116" s="140">
        <v>1</v>
      </c>
      <c r="I116" s="141"/>
      <c r="J116" s="142">
        <f>ROUND(I116*H116,2)</f>
        <v>0</v>
      </c>
      <c r="K116" s="138" t="s">
        <v>129</v>
      </c>
      <c r="L116" s="30"/>
      <c r="M116" s="143" t="s">
        <v>3</v>
      </c>
      <c r="N116" s="144" t="s">
        <v>45</v>
      </c>
      <c r="O116" s="50"/>
      <c r="P116" s="145">
        <f>O116*H116</f>
        <v>0</v>
      </c>
      <c r="Q116" s="145">
        <v>6.8000000000000005E-4</v>
      </c>
      <c r="R116" s="145">
        <f>Q116*H116</f>
        <v>6.8000000000000005E-4</v>
      </c>
      <c r="S116" s="145">
        <v>0</v>
      </c>
      <c r="T116" s="146">
        <f>S116*H116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R116" s="147" t="s">
        <v>130</v>
      </c>
      <c r="AT116" s="147" t="s">
        <v>125</v>
      </c>
      <c r="AU116" s="147" t="s">
        <v>83</v>
      </c>
      <c r="AY116" s="14" t="s">
        <v>122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4" t="s">
        <v>81</v>
      </c>
      <c r="BK116" s="148">
        <f>ROUND(I116*H116,2)</f>
        <v>0</v>
      </c>
      <c r="BL116" s="14" t="s">
        <v>130</v>
      </c>
      <c r="BM116" s="147" t="s">
        <v>207</v>
      </c>
    </row>
    <row r="117" spans="1:65" s="2" customFormat="1" ht="16.5" customHeight="1">
      <c r="A117" s="29"/>
      <c r="B117" s="135"/>
      <c r="C117" s="136" t="s">
        <v>208</v>
      </c>
      <c r="D117" s="136" t="s">
        <v>125</v>
      </c>
      <c r="E117" s="137" t="s">
        <v>209</v>
      </c>
      <c r="F117" s="138" t="s">
        <v>210</v>
      </c>
      <c r="G117" s="139" t="s">
        <v>156</v>
      </c>
      <c r="H117" s="140">
        <v>2</v>
      </c>
      <c r="I117" s="141"/>
      <c r="J117" s="142">
        <f>ROUND(I117*H117,2)</f>
        <v>0</v>
      </c>
      <c r="K117" s="138" t="s">
        <v>3</v>
      </c>
      <c r="L117" s="30"/>
      <c r="M117" s="143" t="s">
        <v>3</v>
      </c>
      <c r="N117" s="144" t="s">
        <v>45</v>
      </c>
      <c r="O117" s="50"/>
      <c r="P117" s="145">
        <f>O117*H117</f>
        <v>0</v>
      </c>
      <c r="Q117" s="145">
        <v>1.0000000000000001E-5</v>
      </c>
      <c r="R117" s="145">
        <f>Q117*H117</f>
        <v>2.0000000000000002E-5</v>
      </c>
      <c r="S117" s="145">
        <v>2.8000000000000001E-2</v>
      </c>
      <c r="T117" s="146">
        <f>S117*H117</f>
        <v>5.6000000000000001E-2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47" t="s">
        <v>130</v>
      </c>
      <c r="AT117" s="147" t="s">
        <v>125</v>
      </c>
      <c r="AU117" s="147" t="s">
        <v>83</v>
      </c>
      <c r="AY117" s="14" t="s">
        <v>122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4" t="s">
        <v>81</v>
      </c>
      <c r="BK117" s="148">
        <f>ROUND(I117*H117,2)</f>
        <v>0</v>
      </c>
      <c r="BL117" s="14" t="s">
        <v>130</v>
      </c>
      <c r="BM117" s="147" t="s">
        <v>211</v>
      </c>
    </row>
    <row r="118" spans="1:65" s="2" customFormat="1" ht="36">
      <c r="A118" s="29"/>
      <c r="B118" s="135"/>
      <c r="C118" s="136" t="s">
        <v>212</v>
      </c>
      <c r="D118" s="136" t="s">
        <v>125</v>
      </c>
      <c r="E118" s="137" t="s">
        <v>213</v>
      </c>
      <c r="F118" s="138" t="s">
        <v>214</v>
      </c>
      <c r="G118" s="139" t="s">
        <v>144</v>
      </c>
      <c r="H118" s="140">
        <v>4.0000000000000001E-3</v>
      </c>
      <c r="I118" s="141"/>
      <c r="J118" s="142">
        <f>ROUND(I118*H118,2)</f>
        <v>0</v>
      </c>
      <c r="K118" s="138" t="s">
        <v>129</v>
      </c>
      <c r="L118" s="30"/>
      <c r="M118" s="143" t="s">
        <v>3</v>
      </c>
      <c r="N118" s="144" t="s">
        <v>45</v>
      </c>
      <c r="O118" s="50"/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47" t="s">
        <v>130</v>
      </c>
      <c r="AT118" s="147" t="s">
        <v>125</v>
      </c>
      <c r="AU118" s="147" t="s">
        <v>83</v>
      </c>
      <c r="AY118" s="14" t="s">
        <v>122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4" t="s">
        <v>81</v>
      </c>
      <c r="BK118" s="148">
        <f>ROUND(I118*H118,2)</f>
        <v>0</v>
      </c>
      <c r="BL118" s="14" t="s">
        <v>130</v>
      </c>
      <c r="BM118" s="147" t="s">
        <v>215</v>
      </c>
    </row>
    <row r="119" spans="1:65" s="12" customFormat="1" ht="22.9" customHeight="1">
      <c r="B119" s="122"/>
      <c r="D119" s="123" t="s">
        <v>73</v>
      </c>
      <c r="E119" s="133" t="s">
        <v>216</v>
      </c>
      <c r="F119" s="133" t="s">
        <v>217</v>
      </c>
      <c r="I119" s="125"/>
      <c r="J119" s="134">
        <f>BK119</f>
        <v>0</v>
      </c>
      <c r="L119" s="122"/>
      <c r="M119" s="127"/>
      <c r="N119" s="128"/>
      <c r="O119" s="128"/>
      <c r="P119" s="129">
        <f>SUM(P120:P126)</f>
        <v>0</v>
      </c>
      <c r="Q119" s="128"/>
      <c r="R119" s="129">
        <f>SUM(R120:R126)</f>
        <v>5.1036400000000003E-2</v>
      </c>
      <c r="S119" s="128"/>
      <c r="T119" s="130">
        <f>SUM(T120:T126)</f>
        <v>0</v>
      </c>
      <c r="AR119" s="123" t="s">
        <v>83</v>
      </c>
      <c r="AT119" s="131" t="s">
        <v>73</v>
      </c>
      <c r="AU119" s="131" t="s">
        <v>81</v>
      </c>
      <c r="AY119" s="123" t="s">
        <v>122</v>
      </c>
      <c r="BK119" s="132">
        <f>SUM(BK120:BK126)</f>
        <v>0</v>
      </c>
    </row>
    <row r="120" spans="1:65" s="2" customFormat="1" ht="24">
      <c r="A120" s="29"/>
      <c r="B120" s="135"/>
      <c r="C120" s="136" t="s">
        <v>218</v>
      </c>
      <c r="D120" s="136" t="s">
        <v>125</v>
      </c>
      <c r="E120" s="137" t="s">
        <v>219</v>
      </c>
      <c r="F120" s="138" t="s">
        <v>220</v>
      </c>
      <c r="G120" s="139" t="s">
        <v>128</v>
      </c>
      <c r="H120" s="140">
        <v>20</v>
      </c>
      <c r="I120" s="141"/>
      <c r="J120" s="142">
        <f t="shared" ref="J120:J126" si="10">ROUND(I120*H120,2)</f>
        <v>0</v>
      </c>
      <c r="K120" s="138" t="s">
        <v>129</v>
      </c>
      <c r="L120" s="30"/>
      <c r="M120" s="143" t="s">
        <v>3</v>
      </c>
      <c r="N120" s="144" t="s">
        <v>45</v>
      </c>
      <c r="O120" s="50"/>
      <c r="P120" s="145">
        <f t="shared" ref="P120:P126" si="11">O120*H120</f>
        <v>0</v>
      </c>
      <c r="Q120" s="145">
        <v>4.5281999999999999E-4</v>
      </c>
      <c r="R120" s="145">
        <f t="shared" ref="R120:R126" si="12">Q120*H120</f>
        <v>9.0563999999999992E-3</v>
      </c>
      <c r="S120" s="145">
        <v>0</v>
      </c>
      <c r="T120" s="146">
        <f t="shared" ref="T120:T126" si="13"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47" t="s">
        <v>130</v>
      </c>
      <c r="AT120" s="147" t="s">
        <v>125</v>
      </c>
      <c r="AU120" s="147" t="s">
        <v>83</v>
      </c>
      <c r="AY120" s="14" t="s">
        <v>122</v>
      </c>
      <c r="BE120" s="148">
        <f t="shared" ref="BE120:BE126" si="14">IF(N120="základní",J120,0)</f>
        <v>0</v>
      </c>
      <c r="BF120" s="148">
        <f t="shared" ref="BF120:BF126" si="15">IF(N120="snížená",J120,0)</f>
        <v>0</v>
      </c>
      <c r="BG120" s="148">
        <f t="shared" ref="BG120:BG126" si="16">IF(N120="zákl. přenesená",J120,0)</f>
        <v>0</v>
      </c>
      <c r="BH120" s="148">
        <f t="shared" ref="BH120:BH126" si="17">IF(N120="sníž. přenesená",J120,0)</f>
        <v>0</v>
      </c>
      <c r="BI120" s="148">
        <f t="shared" ref="BI120:BI126" si="18">IF(N120="nulová",J120,0)</f>
        <v>0</v>
      </c>
      <c r="BJ120" s="14" t="s">
        <v>81</v>
      </c>
      <c r="BK120" s="148">
        <f t="shared" ref="BK120:BK126" si="19">ROUND(I120*H120,2)</f>
        <v>0</v>
      </c>
      <c r="BL120" s="14" t="s">
        <v>130</v>
      </c>
      <c r="BM120" s="147" t="s">
        <v>221</v>
      </c>
    </row>
    <row r="121" spans="1:65" s="2" customFormat="1" ht="24">
      <c r="A121" s="29"/>
      <c r="B121" s="135"/>
      <c r="C121" s="136" t="s">
        <v>8</v>
      </c>
      <c r="D121" s="136" t="s">
        <v>125</v>
      </c>
      <c r="E121" s="137" t="s">
        <v>222</v>
      </c>
      <c r="F121" s="138" t="s">
        <v>223</v>
      </c>
      <c r="G121" s="139" t="s">
        <v>128</v>
      </c>
      <c r="H121" s="140">
        <v>10</v>
      </c>
      <c r="I121" s="141"/>
      <c r="J121" s="142">
        <f t="shared" si="10"/>
        <v>0</v>
      </c>
      <c r="K121" s="138" t="s">
        <v>129</v>
      </c>
      <c r="L121" s="30"/>
      <c r="M121" s="143" t="s">
        <v>3</v>
      </c>
      <c r="N121" s="144" t="s">
        <v>45</v>
      </c>
      <c r="O121" s="50"/>
      <c r="P121" s="145">
        <f t="shared" si="11"/>
        <v>0</v>
      </c>
      <c r="Q121" s="145">
        <v>5.5999999999999995E-4</v>
      </c>
      <c r="R121" s="145">
        <f t="shared" si="12"/>
        <v>5.5999999999999991E-3</v>
      </c>
      <c r="S121" s="145">
        <v>0</v>
      </c>
      <c r="T121" s="146">
        <f t="shared" si="1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7" t="s">
        <v>130</v>
      </c>
      <c r="AT121" s="147" t="s">
        <v>125</v>
      </c>
      <c r="AU121" s="147" t="s">
        <v>83</v>
      </c>
      <c r="AY121" s="14" t="s">
        <v>122</v>
      </c>
      <c r="BE121" s="148">
        <f t="shared" si="14"/>
        <v>0</v>
      </c>
      <c r="BF121" s="148">
        <f t="shared" si="15"/>
        <v>0</v>
      </c>
      <c r="BG121" s="148">
        <f t="shared" si="16"/>
        <v>0</v>
      </c>
      <c r="BH121" s="148">
        <f t="shared" si="17"/>
        <v>0</v>
      </c>
      <c r="BI121" s="148">
        <f t="shared" si="18"/>
        <v>0</v>
      </c>
      <c r="BJ121" s="14" t="s">
        <v>81</v>
      </c>
      <c r="BK121" s="148">
        <f t="shared" si="19"/>
        <v>0</v>
      </c>
      <c r="BL121" s="14" t="s">
        <v>130</v>
      </c>
      <c r="BM121" s="147" t="s">
        <v>224</v>
      </c>
    </row>
    <row r="122" spans="1:65" s="2" customFormat="1" ht="24">
      <c r="A122" s="29"/>
      <c r="B122" s="135"/>
      <c r="C122" s="136" t="s">
        <v>225</v>
      </c>
      <c r="D122" s="136" t="s">
        <v>125</v>
      </c>
      <c r="E122" s="137" t="s">
        <v>226</v>
      </c>
      <c r="F122" s="138" t="s">
        <v>227</v>
      </c>
      <c r="G122" s="139" t="s">
        <v>128</v>
      </c>
      <c r="H122" s="140">
        <v>36</v>
      </c>
      <c r="I122" s="141"/>
      <c r="J122" s="142">
        <f t="shared" si="10"/>
        <v>0</v>
      </c>
      <c r="K122" s="138" t="s">
        <v>129</v>
      </c>
      <c r="L122" s="30"/>
      <c r="M122" s="143" t="s">
        <v>3</v>
      </c>
      <c r="N122" s="144" t="s">
        <v>45</v>
      </c>
      <c r="O122" s="50"/>
      <c r="P122" s="145">
        <f t="shared" si="11"/>
        <v>0</v>
      </c>
      <c r="Q122" s="145">
        <v>6.9999999999999999E-4</v>
      </c>
      <c r="R122" s="145">
        <f t="shared" si="12"/>
        <v>2.52E-2</v>
      </c>
      <c r="S122" s="145">
        <v>0</v>
      </c>
      <c r="T122" s="146">
        <f t="shared" si="1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7" t="s">
        <v>130</v>
      </c>
      <c r="AT122" s="147" t="s">
        <v>125</v>
      </c>
      <c r="AU122" s="147" t="s">
        <v>83</v>
      </c>
      <c r="AY122" s="14" t="s">
        <v>122</v>
      </c>
      <c r="BE122" s="148">
        <f t="shared" si="14"/>
        <v>0</v>
      </c>
      <c r="BF122" s="148">
        <f t="shared" si="15"/>
        <v>0</v>
      </c>
      <c r="BG122" s="148">
        <f t="shared" si="16"/>
        <v>0</v>
      </c>
      <c r="BH122" s="148">
        <f t="shared" si="17"/>
        <v>0</v>
      </c>
      <c r="BI122" s="148">
        <f t="shared" si="18"/>
        <v>0</v>
      </c>
      <c r="BJ122" s="14" t="s">
        <v>81</v>
      </c>
      <c r="BK122" s="148">
        <f t="shared" si="19"/>
        <v>0</v>
      </c>
      <c r="BL122" s="14" t="s">
        <v>130</v>
      </c>
      <c r="BM122" s="147" t="s">
        <v>228</v>
      </c>
    </row>
    <row r="123" spans="1:65" s="2" customFormat="1" ht="24">
      <c r="A123" s="29"/>
      <c r="B123" s="135"/>
      <c r="C123" s="136" t="s">
        <v>229</v>
      </c>
      <c r="D123" s="136" t="s">
        <v>125</v>
      </c>
      <c r="E123" s="137" t="s">
        <v>230</v>
      </c>
      <c r="F123" s="138" t="s">
        <v>231</v>
      </c>
      <c r="G123" s="139" t="s">
        <v>128</v>
      </c>
      <c r="H123" s="140">
        <v>2</v>
      </c>
      <c r="I123" s="141"/>
      <c r="J123" s="142">
        <f t="shared" si="10"/>
        <v>0</v>
      </c>
      <c r="K123" s="138" t="s">
        <v>129</v>
      </c>
      <c r="L123" s="30"/>
      <c r="M123" s="143" t="s">
        <v>3</v>
      </c>
      <c r="N123" s="144" t="s">
        <v>45</v>
      </c>
      <c r="O123" s="50"/>
      <c r="P123" s="145">
        <f t="shared" si="11"/>
        <v>0</v>
      </c>
      <c r="Q123" s="145">
        <v>1.2700000000000001E-3</v>
      </c>
      <c r="R123" s="145">
        <f t="shared" si="12"/>
        <v>2.5400000000000002E-3</v>
      </c>
      <c r="S123" s="145">
        <v>0</v>
      </c>
      <c r="T123" s="146">
        <f t="shared" si="1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7" t="s">
        <v>130</v>
      </c>
      <c r="AT123" s="147" t="s">
        <v>125</v>
      </c>
      <c r="AU123" s="147" t="s">
        <v>83</v>
      </c>
      <c r="AY123" s="14" t="s">
        <v>122</v>
      </c>
      <c r="BE123" s="148">
        <f t="shared" si="14"/>
        <v>0</v>
      </c>
      <c r="BF123" s="148">
        <f t="shared" si="15"/>
        <v>0</v>
      </c>
      <c r="BG123" s="148">
        <f t="shared" si="16"/>
        <v>0</v>
      </c>
      <c r="BH123" s="148">
        <f t="shared" si="17"/>
        <v>0</v>
      </c>
      <c r="BI123" s="148">
        <f t="shared" si="18"/>
        <v>0</v>
      </c>
      <c r="BJ123" s="14" t="s">
        <v>81</v>
      </c>
      <c r="BK123" s="148">
        <f t="shared" si="19"/>
        <v>0</v>
      </c>
      <c r="BL123" s="14" t="s">
        <v>130</v>
      </c>
      <c r="BM123" s="147" t="s">
        <v>232</v>
      </c>
    </row>
    <row r="124" spans="1:65" s="2" customFormat="1" ht="24">
      <c r="A124" s="29"/>
      <c r="B124" s="135"/>
      <c r="C124" s="136" t="s">
        <v>233</v>
      </c>
      <c r="D124" s="136" t="s">
        <v>125</v>
      </c>
      <c r="E124" s="137" t="s">
        <v>234</v>
      </c>
      <c r="F124" s="138" t="s">
        <v>235</v>
      </c>
      <c r="G124" s="139" t="s">
        <v>128</v>
      </c>
      <c r="H124" s="140">
        <v>68</v>
      </c>
      <c r="I124" s="141"/>
      <c r="J124" s="142">
        <f t="shared" si="10"/>
        <v>0</v>
      </c>
      <c r="K124" s="138" t="s">
        <v>129</v>
      </c>
      <c r="L124" s="30"/>
      <c r="M124" s="143" t="s">
        <v>3</v>
      </c>
      <c r="N124" s="144" t="s">
        <v>45</v>
      </c>
      <c r="O124" s="50"/>
      <c r="P124" s="145">
        <f t="shared" si="11"/>
        <v>0</v>
      </c>
      <c r="Q124" s="145">
        <v>0</v>
      </c>
      <c r="R124" s="145">
        <f t="shared" si="12"/>
        <v>0</v>
      </c>
      <c r="S124" s="145">
        <v>0</v>
      </c>
      <c r="T124" s="146">
        <f t="shared" si="1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7" t="s">
        <v>130</v>
      </c>
      <c r="AT124" s="147" t="s">
        <v>125</v>
      </c>
      <c r="AU124" s="147" t="s">
        <v>83</v>
      </c>
      <c r="AY124" s="14" t="s">
        <v>122</v>
      </c>
      <c r="BE124" s="148">
        <f t="shared" si="14"/>
        <v>0</v>
      </c>
      <c r="BF124" s="148">
        <f t="shared" si="15"/>
        <v>0</v>
      </c>
      <c r="BG124" s="148">
        <f t="shared" si="16"/>
        <v>0</v>
      </c>
      <c r="BH124" s="148">
        <f t="shared" si="17"/>
        <v>0</v>
      </c>
      <c r="BI124" s="148">
        <f t="shared" si="18"/>
        <v>0</v>
      </c>
      <c r="BJ124" s="14" t="s">
        <v>81</v>
      </c>
      <c r="BK124" s="148">
        <f t="shared" si="19"/>
        <v>0</v>
      </c>
      <c r="BL124" s="14" t="s">
        <v>130</v>
      </c>
      <c r="BM124" s="147" t="s">
        <v>236</v>
      </c>
    </row>
    <row r="125" spans="1:65" s="2" customFormat="1" ht="36">
      <c r="A125" s="29"/>
      <c r="B125" s="135"/>
      <c r="C125" s="136" t="s">
        <v>237</v>
      </c>
      <c r="D125" s="136" t="s">
        <v>125</v>
      </c>
      <c r="E125" s="137" t="s">
        <v>238</v>
      </c>
      <c r="F125" s="138" t="s">
        <v>239</v>
      </c>
      <c r="G125" s="139" t="s">
        <v>161</v>
      </c>
      <c r="H125" s="140">
        <v>8</v>
      </c>
      <c r="I125" s="141"/>
      <c r="J125" s="142">
        <f t="shared" si="10"/>
        <v>0</v>
      </c>
      <c r="K125" s="138" t="s">
        <v>3</v>
      </c>
      <c r="L125" s="30"/>
      <c r="M125" s="143" t="s">
        <v>3</v>
      </c>
      <c r="N125" s="144" t="s">
        <v>45</v>
      </c>
      <c r="O125" s="50"/>
      <c r="P125" s="145">
        <f t="shared" si="11"/>
        <v>0</v>
      </c>
      <c r="Q125" s="145">
        <v>1.08E-3</v>
      </c>
      <c r="R125" s="145">
        <f t="shared" si="12"/>
        <v>8.6400000000000001E-3</v>
      </c>
      <c r="S125" s="145">
        <v>0</v>
      </c>
      <c r="T125" s="146">
        <f t="shared" si="1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7" t="s">
        <v>130</v>
      </c>
      <c r="AT125" s="147" t="s">
        <v>125</v>
      </c>
      <c r="AU125" s="147" t="s">
        <v>83</v>
      </c>
      <c r="AY125" s="14" t="s">
        <v>122</v>
      </c>
      <c r="BE125" s="148">
        <f t="shared" si="14"/>
        <v>0</v>
      </c>
      <c r="BF125" s="148">
        <f t="shared" si="15"/>
        <v>0</v>
      </c>
      <c r="BG125" s="148">
        <f t="shared" si="16"/>
        <v>0</v>
      </c>
      <c r="BH125" s="148">
        <f t="shared" si="17"/>
        <v>0</v>
      </c>
      <c r="BI125" s="148">
        <f t="shared" si="18"/>
        <v>0</v>
      </c>
      <c r="BJ125" s="14" t="s">
        <v>81</v>
      </c>
      <c r="BK125" s="148">
        <f t="shared" si="19"/>
        <v>0</v>
      </c>
      <c r="BL125" s="14" t="s">
        <v>130</v>
      </c>
      <c r="BM125" s="147" t="s">
        <v>240</v>
      </c>
    </row>
    <row r="126" spans="1:65" s="2" customFormat="1" ht="44.25" customHeight="1">
      <c r="A126" s="29"/>
      <c r="B126" s="135"/>
      <c r="C126" s="136" t="s">
        <v>241</v>
      </c>
      <c r="D126" s="136" t="s">
        <v>125</v>
      </c>
      <c r="E126" s="137" t="s">
        <v>242</v>
      </c>
      <c r="F126" s="138" t="s">
        <v>243</v>
      </c>
      <c r="G126" s="139" t="s">
        <v>144</v>
      </c>
      <c r="H126" s="140">
        <v>5.0999999999999997E-2</v>
      </c>
      <c r="I126" s="141"/>
      <c r="J126" s="142">
        <f t="shared" si="10"/>
        <v>0</v>
      </c>
      <c r="K126" s="138" t="s">
        <v>129</v>
      </c>
      <c r="L126" s="30"/>
      <c r="M126" s="143" t="s">
        <v>3</v>
      </c>
      <c r="N126" s="144" t="s">
        <v>45</v>
      </c>
      <c r="O126" s="50"/>
      <c r="P126" s="145">
        <f t="shared" si="11"/>
        <v>0</v>
      </c>
      <c r="Q126" s="145">
        <v>0</v>
      </c>
      <c r="R126" s="145">
        <f t="shared" si="12"/>
        <v>0</v>
      </c>
      <c r="S126" s="145">
        <v>0</v>
      </c>
      <c r="T126" s="146">
        <f t="shared" si="1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7" t="s">
        <v>130</v>
      </c>
      <c r="AT126" s="147" t="s">
        <v>125</v>
      </c>
      <c r="AU126" s="147" t="s">
        <v>83</v>
      </c>
      <c r="AY126" s="14" t="s">
        <v>122</v>
      </c>
      <c r="BE126" s="148">
        <f t="shared" si="14"/>
        <v>0</v>
      </c>
      <c r="BF126" s="148">
        <f t="shared" si="15"/>
        <v>0</v>
      </c>
      <c r="BG126" s="148">
        <f t="shared" si="16"/>
        <v>0</v>
      </c>
      <c r="BH126" s="148">
        <f t="shared" si="17"/>
        <v>0</v>
      </c>
      <c r="BI126" s="148">
        <f t="shared" si="18"/>
        <v>0</v>
      </c>
      <c r="BJ126" s="14" t="s">
        <v>81</v>
      </c>
      <c r="BK126" s="148">
        <f t="shared" si="19"/>
        <v>0</v>
      </c>
      <c r="BL126" s="14" t="s">
        <v>130</v>
      </c>
      <c r="BM126" s="147" t="s">
        <v>244</v>
      </c>
    </row>
    <row r="127" spans="1:65" s="12" customFormat="1" ht="22.9" customHeight="1">
      <c r="B127" s="122"/>
      <c r="D127" s="123" t="s">
        <v>73</v>
      </c>
      <c r="E127" s="133" t="s">
        <v>245</v>
      </c>
      <c r="F127" s="133" t="s">
        <v>246</v>
      </c>
      <c r="I127" s="125"/>
      <c r="J127" s="134">
        <f>BK127</f>
        <v>0</v>
      </c>
      <c r="L127" s="122"/>
      <c r="M127" s="127"/>
      <c r="N127" s="128"/>
      <c r="O127" s="128"/>
      <c r="P127" s="129">
        <f>SUM(P128:P139)</f>
        <v>0</v>
      </c>
      <c r="Q127" s="128"/>
      <c r="R127" s="129">
        <f>SUM(R128:R139)</f>
        <v>1.5495201799999999E-2</v>
      </c>
      <c r="S127" s="128"/>
      <c r="T127" s="130">
        <f>SUM(T128:T139)</f>
        <v>0</v>
      </c>
      <c r="AR127" s="123" t="s">
        <v>83</v>
      </c>
      <c r="AT127" s="131" t="s">
        <v>73</v>
      </c>
      <c r="AU127" s="131" t="s">
        <v>81</v>
      </c>
      <c r="AY127" s="123" t="s">
        <v>122</v>
      </c>
      <c r="BK127" s="132">
        <f>SUM(BK128:BK139)</f>
        <v>0</v>
      </c>
    </row>
    <row r="128" spans="1:65" s="2" customFormat="1" ht="21.75" customHeight="1">
      <c r="A128" s="29"/>
      <c r="B128" s="135"/>
      <c r="C128" s="136" t="s">
        <v>247</v>
      </c>
      <c r="D128" s="136" t="s">
        <v>125</v>
      </c>
      <c r="E128" s="137" t="s">
        <v>248</v>
      </c>
      <c r="F128" s="138" t="s">
        <v>249</v>
      </c>
      <c r="G128" s="139" t="s">
        <v>161</v>
      </c>
      <c r="H128" s="140">
        <v>1</v>
      </c>
      <c r="I128" s="141"/>
      <c r="J128" s="142">
        <f t="shared" ref="J128:J139" si="20">ROUND(I128*H128,2)</f>
        <v>0</v>
      </c>
      <c r="K128" s="138" t="s">
        <v>129</v>
      </c>
      <c r="L128" s="30"/>
      <c r="M128" s="143" t="s">
        <v>3</v>
      </c>
      <c r="N128" s="144" t="s">
        <v>45</v>
      </c>
      <c r="O128" s="50"/>
      <c r="P128" s="145">
        <f t="shared" ref="P128:P139" si="21">O128*H128</f>
        <v>0</v>
      </c>
      <c r="Q128" s="145">
        <v>1E-4</v>
      </c>
      <c r="R128" s="145">
        <f t="shared" ref="R128:R139" si="22">Q128*H128</f>
        <v>1E-4</v>
      </c>
      <c r="S128" s="145">
        <v>0</v>
      </c>
      <c r="T128" s="146">
        <f t="shared" ref="T128:T139" si="2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7" t="s">
        <v>130</v>
      </c>
      <c r="AT128" s="147" t="s">
        <v>125</v>
      </c>
      <c r="AU128" s="147" t="s">
        <v>83</v>
      </c>
      <c r="AY128" s="14" t="s">
        <v>122</v>
      </c>
      <c r="BE128" s="148">
        <f t="shared" ref="BE128:BE139" si="24">IF(N128="základní",J128,0)</f>
        <v>0</v>
      </c>
      <c r="BF128" s="148">
        <f t="shared" ref="BF128:BF139" si="25">IF(N128="snížená",J128,0)</f>
        <v>0</v>
      </c>
      <c r="BG128" s="148">
        <f t="shared" ref="BG128:BG139" si="26">IF(N128="zákl. přenesená",J128,0)</f>
        <v>0</v>
      </c>
      <c r="BH128" s="148">
        <f t="shared" ref="BH128:BH139" si="27">IF(N128="sníž. přenesená",J128,0)</f>
        <v>0</v>
      </c>
      <c r="BI128" s="148">
        <f t="shared" ref="BI128:BI139" si="28">IF(N128="nulová",J128,0)</f>
        <v>0</v>
      </c>
      <c r="BJ128" s="14" t="s">
        <v>81</v>
      </c>
      <c r="BK128" s="148">
        <f t="shared" ref="BK128:BK139" si="29">ROUND(I128*H128,2)</f>
        <v>0</v>
      </c>
      <c r="BL128" s="14" t="s">
        <v>130</v>
      </c>
      <c r="BM128" s="147" t="s">
        <v>250</v>
      </c>
    </row>
    <row r="129" spans="1:65" s="2" customFormat="1" ht="48">
      <c r="A129" s="29"/>
      <c r="B129" s="135"/>
      <c r="C129" s="149" t="s">
        <v>251</v>
      </c>
      <c r="D129" s="149" t="s">
        <v>132</v>
      </c>
      <c r="E129" s="150" t="s">
        <v>252</v>
      </c>
      <c r="F129" s="151" t="s">
        <v>253</v>
      </c>
      <c r="G129" s="152" t="s">
        <v>161</v>
      </c>
      <c r="H129" s="153">
        <v>1</v>
      </c>
      <c r="I129" s="154"/>
      <c r="J129" s="155">
        <f t="shared" si="20"/>
        <v>0</v>
      </c>
      <c r="K129" s="151" t="s">
        <v>3</v>
      </c>
      <c r="L129" s="156"/>
      <c r="M129" s="157" t="s">
        <v>3</v>
      </c>
      <c r="N129" s="158" t="s">
        <v>45</v>
      </c>
      <c r="O129" s="50"/>
      <c r="P129" s="145">
        <f t="shared" si="21"/>
        <v>0</v>
      </c>
      <c r="Q129" s="145">
        <v>1.14E-3</v>
      </c>
      <c r="R129" s="145">
        <f t="shared" si="22"/>
        <v>1.14E-3</v>
      </c>
      <c r="S129" s="145">
        <v>0</v>
      </c>
      <c r="T129" s="146">
        <f t="shared" si="2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7" t="s">
        <v>135</v>
      </c>
      <c r="AT129" s="147" t="s">
        <v>132</v>
      </c>
      <c r="AU129" s="147" t="s">
        <v>83</v>
      </c>
      <c r="AY129" s="14" t="s">
        <v>122</v>
      </c>
      <c r="BE129" s="148">
        <f t="shared" si="24"/>
        <v>0</v>
      </c>
      <c r="BF129" s="148">
        <f t="shared" si="25"/>
        <v>0</v>
      </c>
      <c r="BG129" s="148">
        <f t="shared" si="26"/>
        <v>0</v>
      </c>
      <c r="BH129" s="148">
        <f t="shared" si="27"/>
        <v>0</v>
      </c>
      <c r="BI129" s="148">
        <f t="shared" si="28"/>
        <v>0</v>
      </c>
      <c r="BJ129" s="14" t="s">
        <v>81</v>
      </c>
      <c r="BK129" s="148">
        <f t="shared" si="29"/>
        <v>0</v>
      </c>
      <c r="BL129" s="14" t="s">
        <v>130</v>
      </c>
      <c r="BM129" s="147" t="s">
        <v>254</v>
      </c>
    </row>
    <row r="130" spans="1:65" s="2" customFormat="1" ht="21.75" customHeight="1">
      <c r="A130" s="29"/>
      <c r="B130" s="135"/>
      <c r="C130" s="136" t="s">
        <v>255</v>
      </c>
      <c r="D130" s="136" t="s">
        <v>125</v>
      </c>
      <c r="E130" s="137" t="s">
        <v>256</v>
      </c>
      <c r="F130" s="138" t="s">
        <v>257</v>
      </c>
      <c r="G130" s="139" t="s">
        <v>161</v>
      </c>
      <c r="H130" s="140">
        <v>1</v>
      </c>
      <c r="I130" s="141"/>
      <c r="J130" s="142">
        <f t="shared" si="20"/>
        <v>0</v>
      </c>
      <c r="K130" s="138" t="s">
        <v>129</v>
      </c>
      <c r="L130" s="30"/>
      <c r="M130" s="143" t="s">
        <v>3</v>
      </c>
      <c r="N130" s="144" t="s">
        <v>45</v>
      </c>
      <c r="O130" s="50"/>
      <c r="P130" s="145">
        <f t="shared" si="21"/>
        <v>0</v>
      </c>
      <c r="Q130" s="145">
        <v>1.3999999999999999E-4</v>
      </c>
      <c r="R130" s="145">
        <f t="shared" si="22"/>
        <v>1.3999999999999999E-4</v>
      </c>
      <c r="S130" s="145">
        <v>0</v>
      </c>
      <c r="T130" s="146">
        <f t="shared" si="2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7" t="s">
        <v>130</v>
      </c>
      <c r="AT130" s="147" t="s">
        <v>125</v>
      </c>
      <c r="AU130" s="147" t="s">
        <v>83</v>
      </c>
      <c r="AY130" s="14" t="s">
        <v>122</v>
      </c>
      <c r="BE130" s="148">
        <f t="shared" si="24"/>
        <v>0</v>
      </c>
      <c r="BF130" s="148">
        <f t="shared" si="25"/>
        <v>0</v>
      </c>
      <c r="BG130" s="148">
        <f t="shared" si="26"/>
        <v>0</v>
      </c>
      <c r="BH130" s="148">
        <f t="shared" si="27"/>
        <v>0</v>
      </c>
      <c r="BI130" s="148">
        <f t="shared" si="28"/>
        <v>0</v>
      </c>
      <c r="BJ130" s="14" t="s">
        <v>81</v>
      </c>
      <c r="BK130" s="148">
        <f t="shared" si="29"/>
        <v>0</v>
      </c>
      <c r="BL130" s="14" t="s">
        <v>130</v>
      </c>
      <c r="BM130" s="147" t="s">
        <v>258</v>
      </c>
    </row>
    <row r="131" spans="1:65" s="2" customFormat="1" ht="24">
      <c r="A131" s="29"/>
      <c r="B131" s="135"/>
      <c r="C131" s="149" t="s">
        <v>259</v>
      </c>
      <c r="D131" s="149" t="s">
        <v>132</v>
      </c>
      <c r="E131" s="150" t="s">
        <v>260</v>
      </c>
      <c r="F131" s="151" t="s">
        <v>261</v>
      </c>
      <c r="G131" s="152" t="s">
        <v>161</v>
      </c>
      <c r="H131" s="153">
        <v>1</v>
      </c>
      <c r="I131" s="154"/>
      <c r="J131" s="155">
        <f t="shared" si="20"/>
        <v>0</v>
      </c>
      <c r="K131" s="151" t="s">
        <v>3</v>
      </c>
      <c r="L131" s="156"/>
      <c r="M131" s="157" t="s">
        <v>3</v>
      </c>
      <c r="N131" s="158" t="s">
        <v>45</v>
      </c>
      <c r="O131" s="50"/>
      <c r="P131" s="145">
        <f t="shared" si="21"/>
        <v>0</v>
      </c>
      <c r="Q131" s="145">
        <v>1.14E-3</v>
      </c>
      <c r="R131" s="145">
        <f t="shared" si="22"/>
        <v>1.14E-3</v>
      </c>
      <c r="S131" s="145">
        <v>0</v>
      </c>
      <c r="T131" s="146">
        <f t="shared" si="2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7" t="s">
        <v>135</v>
      </c>
      <c r="AT131" s="147" t="s">
        <v>132</v>
      </c>
      <c r="AU131" s="147" t="s">
        <v>83</v>
      </c>
      <c r="AY131" s="14" t="s">
        <v>122</v>
      </c>
      <c r="BE131" s="148">
        <f t="shared" si="24"/>
        <v>0</v>
      </c>
      <c r="BF131" s="148">
        <f t="shared" si="25"/>
        <v>0</v>
      </c>
      <c r="BG131" s="148">
        <f t="shared" si="26"/>
        <v>0</v>
      </c>
      <c r="BH131" s="148">
        <f t="shared" si="27"/>
        <v>0</v>
      </c>
      <c r="BI131" s="148">
        <f t="shared" si="28"/>
        <v>0</v>
      </c>
      <c r="BJ131" s="14" t="s">
        <v>81</v>
      </c>
      <c r="BK131" s="148">
        <f t="shared" si="29"/>
        <v>0</v>
      </c>
      <c r="BL131" s="14" t="s">
        <v>130</v>
      </c>
      <c r="BM131" s="147" t="s">
        <v>262</v>
      </c>
    </row>
    <row r="132" spans="1:65" s="2" customFormat="1" ht="24">
      <c r="A132" s="29"/>
      <c r="B132" s="135"/>
      <c r="C132" s="136" t="s">
        <v>263</v>
      </c>
      <c r="D132" s="136" t="s">
        <v>125</v>
      </c>
      <c r="E132" s="137" t="s">
        <v>264</v>
      </c>
      <c r="F132" s="138" t="s">
        <v>265</v>
      </c>
      <c r="G132" s="139" t="s">
        <v>161</v>
      </c>
      <c r="H132" s="140">
        <v>2</v>
      </c>
      <c r="I132" s="141"/>
      <c r="J132" s="142">
        <f t="shared" si="20"/>
        <v>0</v>
      </c>
      <c r="K132" s="138" t="s">
        <v>129</v>
      </c>
      <c r="L132" s="30"/>
      <c r="M132" s="143" t="s">
        <v>3</v>
      </c>
      <c r="N132" s="144" t="s">
        <v>45</v>
      </c>
      <c r="O132" s="50"/>
      <c r="P132" s="145">
        <f t="shared" si="21"/>
        <v>0</v>
      </c>
      <c r="Q132" s="145">
        <v>2.7E-4</v>
      </c>
      <c r="R132" s="145">
        <f t="shared" si="22"/>
        <v>5.4000000000000001E-4</v>
      </c>
      <c r="S132" s="145">
        <v>0</v>
      </c>
      <c r="T132" s="146">
        <f t="shared" si="2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7" t="s">
        <v>130</v>
      </c>
      <c r="AT132" s="147" t="s">
        <v>125</v>
      </c>
      <c r="AU132" s="147" t="s">
        <v>83</v>
      </c>
      <c r="AY132" s="14" t="s">
        <v>122</v>
      </c>
      <c r="BE132" s="148">
        <f t="shared" si="24"/>
        <v>0</v>
      </c>
      <c r="BF132" s="148">
        <f t="shared" si="25"/>
        <v>0</v>
      </c>
      <c r="BG132" s="148">
        <f t="shared" si="26"/>
        <v>0</v>
      </c>
      <c r="BH132" s="148">
        <f t="shared" si="27"/>
        <v>0</v>
      </c>
      <c r="BI132" s="148">
        <f t="shared" si="28"/>
        <v>0</v>
      </c>
      <c r="BJ132" s="14" t="s">
        <v>81</v>
      </c>
      <c r="BK132" s="148">
        <f t="shared" si="29"/>
        <v>0</v>
      </c>
      <c r="BL132" s="14" t="s">
        <v>130</v>
      </c>
      <c r="BM132" s="147" t="s">
        <v>266</v>
      </c>
    </row>
    <row r="133" spans="1:65" s="2" customFormat="1" ht="36">
      <c r="A133" s="29"/>
      <c r="B133" s="135"/>
      <c r="C133" s="136" t="s">
        <v>135</v>
      </c>
      <c r="D133" s="136" t="s">
        <v>125</v>
      </c>
      <c r="E133" s="137" t="s">
        <v>267</v>
      </c>
      <c r="F133" s="138" t="s">
        <v>268</v>
      </c>
      <c r="G133" s="139" t="s">
        <v>161</v>
      </c>
      <c r="H133" s="140">
        <v>6</v>
      </c>
      <c r="I133" s="141"/>
      <c r="J133" s="142">
        <f t="shared" si="20"/>
        <v>0</v>
      </c>
      <c r="K133" s="138" t="s">
        <v>129</v>
      </c>
      <c r="L133" s="30"/>
      <c r="M133" s="143" t="s">
        <v>3</v>
      </c>
      <c r="N133" s="144" t="s">
        <v>45</v>
      </c>
      <c r="O133" s="50"/>
      <c r="P133" s="145">
        <f t="shared" si="21"/>
        <v>0</v>
      </c>
      <c r="Q133" s="145">
        <v>1.3999999999999999E-4</v>
      </c>
      <c r="R133" s="145">
        <f t="shared" si="22"/>
        <v>8.3999999999999993E-4</v>
      </c>
      <c r="S133" s="145">
        <v>0</v>
      </c>
      <c r="T133" s="146">
        <f t="shared" si="2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7" t="s">
        <v>130</v>
      </c>
      <c r="AT133" s="147" t="s">
        <v>125</v>
      </c>
      <c r="AU133" s="147" t="s">
        <v>83</v>
      </c>
      <c r="AY133" s="14" t="s">
        <v>122</v>
      </c>
      <c r="BE133" s="148">
        <f t="shared" si="24"/>
        <v>0</v>
      </c>
      <c r="BF133" s="148">
        <f t="shared" si="25"/>
        <v>0</v>
      </c>
      <c r="BG133" s="148">
        <f t="shared" si="26"/>
        <v>0</v>
      </c>
      <c r="BH133" s="148">
        <f t="shared" si="27"/>
        <v>0</v>
      </c>
      <c r="BI133" s="148">
        <f t="shared" si="28"/>
        <v>0</v>
      </c>
      <c r="BJ133" s="14" t="s">
        <v>81</v>
      </c>
      <c r="BK133" s="148">
        <f t="shared" si="29"/>
        <v>0</v>
      </c>
      <c r="BL133" s="14" t="s">
        <v>130</v>
      </c>
      <c r="BM133" s="147" t="s">
        <v>269</v>
      </c>
    </row>
    <row r="134" spans="1:65" s="2" customFormat="1" ht="33" customHeight="1">
      <c r="A134" s="29"/>
      <c r="B134" s="135"/>
      <c r="C134" s="136" t="s">
        <v>270</v>
      </c>
      <c r="D134" s="136" t="s">
        <v>125</v>
      </c>
      <c r="E134" s="137" t="s">
        <v>271</v>
      </c>
      <c r="F134" s="138" t="s">
        <v>272</v>
      </c>
      <c r="G134" s="139" t="s">
        <v>161</v>
      </c>
      <c r="H134" s="140">
        <v>6</v>
      </c>
      <c r="I134" s="141"/>
      <c r="J134" s="142">
        <f t="shared" si="20"/>
        <v>0</v>
      </c>
      <c r="K134" s="138" t="s">
        <v>129</v>
      </c>
      <c r="L134" s="30"/>
      <c r="M134" s="143" t="s">
        <v>3</v>
      </c>
      <c r="N134" s="144" t="s">
        <v>45</v>
      </c>
      <c r="O134" s="50"/>
      <c r="P134" s="145">
        <f t="shared" si="21"/>
        <v>0</v>
      </c>
      <c r="Q134" s="145">
        <v>6.9985079999999996E-4</v>
      </c>
      <c r="R134" s="145">
        <f t="shared" si="22"/>
        <v>4.1991047999999998E-3</v>
      </c>
      <c r="S134" s="145">
        <v>0</v>
      </c>
      <c r="T134" s="146">
        <f t="shared" si="2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7" t="s">
        <v>130</v>
      </c>
      <c r="AT134" s="147" t="s">
        <v>125</v>
      </c>
      <c r="AU134" s="147" t="s">
        <v>83</v>
      </c>
      <c r="AY134" s="14" t="s">
        <v>122</v>
      </c>
      <c r="BE134" s="148">
        <f t="shared" si="24"/>
        <v>0</v>
      </c>
      <c r="BF134" s="148">
        <f t="shared" si="25"/>
        <v>0</v>
      </c>
      <c r="BG134" s="148">
        <f t="shared" si="26"/>
        <v>0</v>
      </c>
      <c r="BH134" s="148">
        <f t="shared" si="27"/>
        <v>0</v>
      </c>
      <c r="BI134" s="148">
        <f t="shared" si="28"/>
        <v>0</v>
      </c>
      <c r="BJ134" s="14" t="s">
        <v>81</v>
      </c>
      <c r="BK134" s="148">
        <f t="shared" si="29"/>
        <v>0</v>
      </c>
      <c r="BL134" s="14" t="s">
        <v>130</v>
      </c>
      <c r="BM134" s="147" t="s">
        <v>273</v>
      </c>
    </row>
    <row r="135" spans="1:65" s="2" customFormat="1" ht="24">
      <c r="A135" s="29"/>
      <c r="B135" s="135"/>
      <c r="C135" s="136" t="s">
        <v>274</v>
      </c>
      <c r="D135" s="136" t="s">
        <v>125</v>
      </c>
      <c r="E135" s="137" t="s">
        <v>275</v>
      </c>
      <c r="F135" s="138" t="s">
        <v>276</v>
      </c>
      <c r="G135" s="139" t="s">
        <v>161</v>
      </c>
      <c r="H135" s="140">
        <v>6</v>
      </c>
      <c r="I135" s="141"/>
      <c r="J135" s="142">
        <f t="shared" si="20"/>
        <v>0</v>
      </c>
      <c r="K135" s="138" t="s">
        <v>129</v>
      </c>
      <c r="L135" s="30"/>
      <c r="M135" s="143" t="s">
        <v>3</v>
      </c>
      <c r="N135" s="144" t="s">
        <v>45</v>
      </c>
      <c r="O135" s="50"/>
      <c r="P135" s="145">
        <f t="shared" si="21"/>
        <v>0</v>
      </c>
      <c r="Q135" s="145">
        <v>2.2000000000000001E-4</v>
      </c>
      <c r="R135" s="145">
        <f t="shared" si="22"/>
        <v>1.32E-3</v>
      </c>
      <c r="S135" s="145">
        <v>0</v>
      </c>
      <c r="T135" s="146">
        <f t="shared" si="2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7" t="s">
        <v>130</v>
      </c>
      <c r="AT135" s="147" t="s">
        <v>125</v>
      </c>
      <c r="AU135" s="147" t="s">
        <v>83</v>
      </c>
      <c r="AY135" s="14" t="s">
        <v>122</v>
      </c>
      <c r="BE135" s="148">
        <f t="shared" si="24"/>
        <v>0</v>
      </c>
      <c r="BF135" s="148">
        <f t="shared" si="25"/>
        <v>0</v>
      </c>
      <c r="BG135" s="148">
        <f t="shared" si="26"/>
        <v>0</v>
      </c>
      <c r="BH135" s="148">
        <f t="shared" si="27"/>
        <v>0</v>
      </c>
      <c r="BI135" s="148">
        <f t="shared" si="28"/>
        <v>0</v>
      </c>
      <c r="BJ135" s="14" t="s">
        <v>81</v>
      </c>
      <c r="BK135" s="148">
        <f t="shared" si="29"/>
        <v>0</v>
      </c>
      <c r="BL135" s="14" t="s">
        <v>130</v>
      </c>
      <c r="BM135" s="147" t="s">
        <v>277</v>
      </c>
    </row>
    <row r="136" spans="1:65" s="2" customFormat="1" ht="24">
      <c r="A136" s="29"/>
      <c r="B136" s="135"/>
      <c r="C136" s="136" t="s">
        <v>278</v>
      </c>
      <c r="D136" s="136" t="s">
        <v>125</v>
      </c>
      <c r="E136" s="137" t="s">
        <v>279</v>
      </c>
      <c r="F136" s="138" t="s">
        <v>280</v>
      </c>
      <c r="G136" s="139" t="s">
        <v>161</v>
      </c>
      <c r="H136" s="140">
        <v>4</v>
      </c>
      <c r="I136" s="141"/>
      <c r="J136" s="142">
        <f t="shared" si="20"/>
        <v>0</v>
      </c>
      <c r="K136" s="138" t="s">
        <v>129</v>
      </c>
      <c r="L136" s="30"/>
      <c r="M136" s="143" t="s">
        <v>3</v>
      </c>
      <c r="N136" s="144" t="s">
        <v>45</v>
      </c>
      <c r="O136" s="50"/>
      <c r="P136" s="145">
        <f t="shared" si="21"/>
        <v>0</v>
      </c>
      <c r="Q136" s="145">
        <v>5.0000000000000001E-4</v>
      </c>
      <c r="R136" s="145">
        <f t="shared" si="22"/>
        <v>2E-3</v>
      </c>
      <c r="S136" s="145">
        <v>0</v>
      </c>
      <c r="T136" s="146">
        <f t="shared" si="2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7" t="s">
        <v>130</v>
      </c>
      <c r="AT136" s="147" t="s">
        <v>125</v>
      </c>
      <c r="AU136" s="147" t="s">
        <v>83</v>
      </c>
      <c r="AY136" s="14" t="s">
        <v>122</v>
      </c>
      <c r="BE136" s="148">
        <f t="shared" si="24"/>
        <v>0</v>
      </c>
      <c r="BF136" s="148">
        <f t="shared" si="25"/>
        <v>0</v>
      </c>
      <c r="BG136" s="148">
        <f t="shared" si="26"/>
        <v>0</v>
      </c>
      <c r="BH136" s="148">
        <f t="shared" si="27"/>
        <v>0</v>
      </c>
      <c r="BI136" s="148">
        <f t="shared" si="28"/>
        <v>0</v>
      </c>
      <c r="BJ136" s="14" t="s">
        <v>81</v>
      </c>
      <c r="BK136" s="148">
        <f t="shared" si="29"/>
        <v>0</v>
      </c>
      <c r="BL136" s="14" t="s">
        <v>130</v>
      </c>
      <c r="BM136" s="147" t="s">
        <v>281</v>
      </c>
    </row>
    <row r="137" spans="1:65" s="2" customFormat="1" ht="36">
      <c r="A137" s="29"/>
      <c r="B137" s="135"/>
      <c r="C137" s="136" t="s">
        <v>282</v>
      </c>
      <c r="D137" s="136" t="s">
        <v>125</v>
      </c>
      <c r="E137" s="137" t="s">
        <v>283</v>
      </c>
      <c r="F137" s="138" t="s">
        <v>284</v>
      </c>
      <c r="G137" s="139" t="s">
        <v>161</v>
      </c>
      <c r="H137" s="140">
        <v>2</v>
      </c>
      <c r="I137" s="141"/>
      <c r="J137" s="142">
        <f t="shared" si="20"/>
        <v>0</v>
      </c>
      <c r="K137" s="138" t="s">
        <v>129</v>
      </c>
      <c r="L137" s="30"/>
      <c r="M137" s="143" t="s">
        <v>3</v>
      </c>
      <c r="N137" s="144" t="s">
        <v>45</v>
      </c>
      <c r="O137" s="50"/>
      <c r="P137" s="145">
        <f t="shared" si="21"/>
        <v>0</v>
      </c>
      <c r="Q137" s="145">
        <v>5.6804849999999999E-4</v>
      </c>
      <c r="R137" s="145">
        <f t="shared" si="22"/>
        <v>1.136097E-3</v>
      </c>
      <c r="S137" s="145">
        <v>0</v>
      </c>
      <c r="T137" s="146">
        <f t="shared" si="2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7" t="s">
        <v>130</v>
      </c>
      <c r="AT137" s="147" t="s">
        <v>125</v>
      </c>
      <c r="AU137" s="147" t="s">
        <v>83</v>
      </c>
      <c r="AY137" s="14" t="s">
        <v>122</v>
      </c>
      <c r="BE137" s="148">
        <f t="shared" si="24"/>
        <v>0</v>
      </c>
      <c r="BF137" s="148">
        <f t="shared" si="25"/>
        <v>0</v>
      </c>
      <c r="BG137" s="148">
        <f t="shared" si="26"/>
        <v>0</v>
      </c>
      <c r="BH137" s="148">
        <f t="shared" si="27"/>
        <v>0</v>
      </c>
      <c r="BI137" s="148">
        <f t="shared" si="28"/>
        <v>0</v>
      </c>
      <c r="BJ137" s="14" t="s">
        <v>81</v>
      </c>
      <c r="BK137" s="148">
        <f t="shared" si="29"/>
        <v>0</v>
      </c>
      <c r="BL137" s="14" t="s">
        <v>130</v>
      </c>
      <c r="BM137" s="147" t="s">
        <v>285</v>
      </c>
    </row>
    <row r="138" spans="1:65" s="2" customFormat="1" ht="36">
      <c r="A138" s="29"/>
      <c r="B138" s="135"/>
      <c r="C138" s="136" t="s">
        <v>286</v>
      </c>
      <c r="D138" s="136" t="s">
        <v>125</v>
      </c>
      <c r="E138" s="137" t="s">
        <v>287</v>
      </c>
      <c r="F138" s="138" t="s">
        <v>288</v>
      </c>
      <c r="G138" s="139" t="s">
        <v>161</v>
      </c>
      <c r="H138" s="140">
        <v>2</v>
      </c>
      <c r="I138" s="141"/>
      <c r="J138" s="142">
        <f t="shared" si="20"/>
        <v>0</v>
      </c>
      <c r="K138" s="138" t="s">
        <v>129</v>
      </c>
      <c r="L138" s="30"/>
      <c r="M138" s="143" t="s">
        <v>3</v>
      </c>
      <c r="N138" s="144" t="s">
        <v>45</v>
      </c>
      <c r="O138" s="50"/>
      <c r="P138" s="145">
        <f t="shared" si="21"/>
        <v>0</v>
      </c>
      <c r="Q138" s="145">
        <v>1.47E-3</v>
      </c>
      <c r="R138" s="145">
        <f t="shared" si="22"/>
        <v>2.9399999999999999E-3</v>
      </c>
      <c r="S138" s="145">
        <v>0</v>
      </c>
      <c r="T138" s="146">
        <f t="shared" si="2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7" t="s">
        <v>130</v>
      </c>
      <c r="AT138" s="147" t="s">
        <v>125</v>
      </c>
      <c r="AU138" s="147" t="s">
        <v>83</v>
      </c>
      <c r="AY138" s="14" t="s">
        <v>122</v>
      </c>
      <c r="BE138" s="148">
        <f t="shared" si="24"/>
        <v>0</v>
      </c>
      <c r="BF138" s="148">
        <f t="shared" si="25"/>
        <v>0</v>
      </c>
      <c r="BG138" s="148">
        <f t="shared" si="26"/>
        <v>0</v>
      </c>
      <c r="BH138" s="148">
        <f t="shared" si="27"/>
        <v>0</v>
      </c>
      <c r="BI138" s="148">
        <f t="shared" si="28"/>
        <v>0</v>
      </c>
      <c r="BJ138" s="14" t="s">
        <v>81</v>
      </c>
      <c r="BK138" s="148">
        <f t="shared" si="29"/>
        <v>0</v>
      </c>
      <c r="BL138" s="14" t="s">
        <v>130</v>
      </c>
      <c r="BM138" s="147" t="s">
        <v>289</v>
      </c>
    </row>
    <row r="139" spans="1:65" s="2" customFormat="1" ht="36">
      <c r="A139" s="29"/>
      <c r="B139" s="135"/>
      <c r="C139" s="136" t="s">
        <v>290</v>
      </c>
      <c r="D139" s="136" t="s">
        <v>125</v>
      </c>
      <c r="E139" s="137" t="s">
        <v>291</v>
      </c>
      <c r="F139" s="138" t="s">
        <v>292</v>
      </c>
      <c r="G139" s="139" t="s">
        <v>144</v>
      </c>
      <c r="H139" s="140">
        <v>1.4999999999999999E-2</v>
      </c>
      <c r="I139" s="141"/>
      <c r="J139" s="142">
        <f t="shared" si="20"/>
        <v>0</v>
      </c>
      <c r="K139" s="138" t="s">
        <v>129</v>
      </c>
      <c r="L139" s="30"/>
      <c r="M139" s="143" t="s">
        <v>3</v>
      </c>
      <c r="N139" s="144" t="s">
        <v>45</v>
      </c>
      <c r="O139" s="50"/>
      <c r="P139" s="145">
        <f t="shared" si="21"/>
        <v>0</v>
      </c>
      <c r="Q139" s="145">
        <v>0</v>
      </c>
      <c r="R139" s="145">
        <f t="shared" si="22"/>
        <v>0</v>
      </c>
      <c r="S139" s="145">
        <v>0</v>
      </c>
      <c r="T139" s="146">
        <f t="shared" si="2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7" t="s">
        <v>130</v>
      </c>
      <c r="AT139" s="147" t="s">
        <v>125</v>
      </c>
      <c r="AU139" s="147" t="s">
        <v>83</v>
      </c>
      <c r="AY139" s="14" t="s">
        <v>122</v>
      </c>
      <c r="BE139" s="148">
        <f t="shared" si="24"/>
        <v>0</v>
      </c>
      <c r="BF139" s="148">
        <f t="shared" si="25"/>
        <v>0</v>
      </c>
      <c r="BG139" s="148">
        <f t="shared" si="26"/>
        <v>0</v>
      </c>
      <c r="BH139" s="148">
        <f t="shared" si="27"/>
        <v>0</v>
      </c>
      <c r="BI139" s="148">
        <f t="shared" si="28"/>
        <v>0</v>
      </c>
      <c r="BJ139" s="14" t="s">
        <v>81</v>
      </c>
      <c r="BK139" s="148">
        <f t="shared" si="29"/>
        <v>0</v>
      </c>
      <c r="BL139" s="14" t="s">
        <v>130</v>
      </c>
      <c r="BM139" s="147" t="s">
        <v>293</v>
      </c>
    </row>
    <row r="140" spans="1:65" s="12" customFormat="1" ht="22.9" customHeight="1">
      <c r="B140" s="122"/>
      <c r="D140" s="123" t="s">
        <v>73</v>
      </c>
      <c r="E140" s="133" t="s">
        <v>294</v>
      </c>
      <c r="F140" s="133" t="s">
        <v>295</v>
      </c>
      <c r="I140" s="125"/>
      <c r="J140" s="134">
        <f>BK140</f>
        <v>0</v>
      </c>
      <c r="L140" s="122"/>
      <c r="M140" s="127"/>
      <c r="N140" s="128"/>
      <c r="O140" s="128"/>
      <c r="P140" s="129">
        <f>SUM(P141:P146)</f>
        <v>0</v>
      </c>
      <c r="Q140" s="128"/>
      <c r="R140" s="129">
        <f>SUM(R141:R146)</f>
        <v>0.39188000000000001</v>
      </c>
      <c r="S140" s="128"/>
      <c r="T140" s="130">
        <f>SUM(T141:T146)</f>
        <v>0</v>
      </c>
      <c r="AR140" s="123" t="s">
        <v>83</v>
      </c>
      <c r="AT140" s="131" t="s">
        <v>73</v>
      </c>
      <c r="AU140" s="131" t="s">
        <v>81</v>
      </c>
      <c r="AY140" s="123" t="s">
        <v>122</v>
      </c>
      <c r="BK140" s="132">
        <f>SUM(BK141:BK146)</f>
        <v>0</v>
      </c>
    </row>
    <row r="141" spans="1:65" s="2" customFormat="1" ht="36">
      <c r="A141" s="29"/>
      <c r="B141" s="135"/>
      <c r="C141" s="136" t="s">
        <v>296</v>
      </c>
      <c r="D141" s="136" t="s">
        <v>125</v>
      </c>
      <c r="E141" s="137" t="s">
        <v>297</v>
      </c>
      <c r="F141" s="138" t="s">
        <v>298</v>
      </c>
      <c r="G141" s="139" t="s">
        <v>161</v>
      </c>
      <c r="H141" s="140">
        <v>6</v>
      </c>
      <c r="I141" s="141"/>
      <c r="J141" s="142">
        <f t="shared" ref="J141:J146" si="30">ROUND(I141*H141,2)</f>
        <v>0</v>
      </c>
      <c r="K141" s="138" t="s">
        <v>129</v>
      </c>
      <c r="L141" s="30"/>
      <c r="M141" s="143" t="s">
        <v>3</v>
      </c>
      <c r="N141" s="144" t="s">
        <v>45</v>
      </c>
      <c r="O141" s="50"/>
      <c r="P141" s="145">
        <f t="shared" ref="P141:P146" si="31">O141*H141</f>
        <v>0</v>
      </c>
      <c r="Q141" s="145">
        <v>0</v>
      </c>
      <c r="R141" s="145">
        <f t="shared" ref="R141:R146" si="32">Q141*H141</f>
        <v>0</v>
      </c>
      <c r="S141" s="145">
        <v>0</v>
      </c>
      <c r="T141" s="146">
        <f t="shared" ref="T141:T146" si="3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7" t="s">
        <v>130</v>
      </c>
      <c r="AT141" s="147" t="s">
        <v>125</v>
      </c>
      <c r="AU141" s="147" t="s">
        <v>83</v>
      </c>
      <c r="AY141" s="14" t="s">
        <v>122</v>
      </c>
      <c r="BE141" s="148">
        <f t="shared" ref="BE141:BE146" si="34">IF(N141="základní",J141,0)</f>
        <v>0</v>
      </c>
      <c r="BF141" s="148">
        <f t="shared" ref="BF141:BF146" si="35">IF(N141="snížená",J141,0)</f>
        <v>0</v>
      </c>
      <c r="BG141" s="148">
        <f t="shared" ref="BG141:BG146" si="36">IF(N141="zákl. přenesená",J141,0)</f>
        <v>0</v>
      </c>
      <c r="BH141" s="148">
        <f t="shared" ref="BH141:BH146" si="37">IF(N141="sníž. přenesená",J141,0)</f>
        <v>0</v>
      </c>
      <c r="BI141" s="148">
        <f t="shared" ref="BI141:BI146" si="38">IF(N141="nulová",J141,0)</f>
        <v>0</v>
      </c>
      <c r="BJ141" s="14" t="s">
        <v>81</v>
      </c>
      <c r="BK141" s="148">
        <f t="shared" ref="BK141:BK146" si="39">ROUND(I141*H141,2)</f>
        <v>0</v>
      </c>
      <c r="BL141" s="14" t="s">
        <v>130</v>
      </c>
      <c r="BM141" s="147" t="s">
        <v>299</v>
      </c>
    </row>
    <row r="142" spans="1:65" s="2" customFormat="1" ht="48">
      <c r="A142" s="29"/>
      <c r="B142" s="135"/>
      <c r="C142" s="136" t="s">
        <v>300</v>
      </c>
      <c r="D142" s="136" t="s">
        <v>125</v>
      </c>
      <c r="E142" s="137" t="s">
        <v>301</v>
      </c>
      <c r="F142" s="138" t="s">
        <v>302</v>
      </c>
      <c r="G142" s="139" t="s">
        <v>161</v>
      </c>
      <c r="H142" s="140">
        <v>1</v>
      </c>
      <c r="I142" s="141"/>
      <c r="J142" s="142">
        <f t="shared" si="30"/>
        <v>0</v>
      </c>
      <c r="K142" s="138" t="s">
        <v>129</v>
      </c>
      <c r="L142" s="30"/>
      <c r="M142" s="143" t="s">
        <v>3</v>
      </c>
      <c r="N142" s="144" t="s">
        <v>45</v>
      </c>
      <c r="O142" s="50"/>
      <c r="P142" s="145">
        <f t="shared" si="31"/>
        <v>0</v>
      </c>
      <c r="Q142" s="145">
        <v>4.7840000000000001E-2</v>
      </c>
      <c r="R142" s="145">
        <f t="shared" si="32"/>
        <v>4.7840000000000001E-2</v>
      </c>
      <c r="S142" s="145">
        <v>0</v>
      </c>
      <c r="T142" s="146">
        <f t="shared" si="3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7" t="s">
        <v>130</v>
      </c>
      <c r="AT142" s="147" t="s">
        <v>125</v>
      </c>
      <c r="AU142" s="147" t="s">
        <v>83</v>
      </c>
      <c r="AY142" s="14" t="s">
        <v>122</v>
      </c>
      <c r="BE142" s="148">
        <f t="shared" si="34"/>
        <v>0</v>
      </c>
      <c r="BF142" s="148">
        <f t="shared" si="35"/>
        <v>0</v>
      </c>
      <c r="BG142" s="148">
        <f t="shared" si="36"/>
        <v>0</v>
      </c>
      <c r="BH142" s="148">
        <f t="shared" si="37"/>
        <v>0</v>
      </c>
      <c r="BI142" s="148">
        <f t="shared" si="38"/>
        <v>0</v>
      </c>
      <c r="BJ142" s="14" t="s">
        <v>81</v>
      </c>
      <c r="BK142" s="148">
        <f t="shared" si="39"/>
        <v>0</v>
      </c>
      <c r="BL142" s="14" t="s">
        <v>130</v>
      </c>
      <c r="BM142" s="147" t="s">
        <v>303</v>
      </c>
    </row>
    <row r="143" spans="1:65" s="2" customFormat="1" ht="48">
      <c r="A143" s="29"/>
      <c r="B143" s="135"/>
      <c r="C143" s="136" t="s">
        <v>304</v>
      </c>
      <c r="D143" s="136" t="s">
        <v>125</v>
      </c>
      <c r="E143" s="137" t="s">
        <v>305</v>
      </c>
      <c r="F143" s="138" t="s">
        <v>306</v>
      </c>
      <c r="G143" s="139" t="s">
        <v>161</v>
      </c>
      <c r="H143" s="140">
        <v>1</v>
      </c>
      <c r="I143" s="141"/>
      <c r="J143" s="142">
        <f t="shared" si="30"/>
        <v>0</v>
      </c>
      <c r="K143" s="138" t="s">
        <v>129</v>
      </c>
      <c r="L143" s="30"/>
      <c r="M143" s="143" t="s">
        <v>3</v>
      </c>
      <c r="N143" s="144" t="s">
        <v>45</v>
      </c>
      <c r="O143" s="50"/>
      <c r="P143" s="145">
        <f t="shared" si="31"/>
        <v>0</v>
      </c>
      <c r="Q143" s="145">
        <v>5.4359999999999999E-2</v>
      </c>
      <c r="R143" s="145">
        <f t="shared" si="32"/>
        <v>5.4359999999999999E-2</v>
      </c>
      <c r="S143" s="145">
        <v>0</v>
      </c>
      <c r="T143" s="146">
        <f t="shared" si="3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7" t="s">
        <v>130</v>
      </c>
      <c r="AT143" s="147" t="s">
        <v>125</v>
      </c>
      <c r="AU143" s="147" t="s">
        <v>83</v>
      </c>
      <c r="AY143" s="14" t="s">
        <v>122</v>
      </c>
      <c r="BE143" s="148">
        <f t="shared" si="34"/>
        <v>0</v>
      </c>
      <c r="BF143" s="148">
        <f t="shared" si="35"/>
        <v>0</v>
      </c>
      <c r="BG143" s="148">
        <f t="shared" si="36"/>
        <v>0</v>
      </c>
      <c r="BH143" s="148">
        <f t="shared" si="37"/>
        <v>0</v>
      </c>
      <c r="BI143" s="148">
        <f t="shared" si="38"/>
        <v>0</v>
      </c>
      <c r="BJ143" s="14" t="s">
        <v>81</v>
      </c>
      <c r="BK143" s="148">
        <f t="shared" si="39"/>
        <v>0</v>
      </c>
      <c r="BL143" s="14" t="s">
        <v>130</v>
      </c>
      <c r="BM143" s="147" t="s">
        <v>307</v>
      </c>
    </row>
    <row r="144" spans="1:65" s="2" customFormat="1" ht="48">
      <c r="A144" s="29"/>
      <c r="B144" s="135"/>
      <c r="C144" s="136" t="s">
        <v>308</v>
      </c>
      <c r="D144" s="136" t="s">
        <v>125</v>
      </c>
      <c r="E144" s="137" t="s">
        <v>309</v>
      </c>
      <c r="F144" s="138" t="s">
        <v>310</v>
      </c>
      <c r="G144" s="139" t="s">
        <v>161</v>
      </c>
      <c r="H144" s="140">
        <v>3</v>
      </c>
      <c r="I144" s="141"/>
      <c r="J144" s="142">
        <f t="shared" si="30"/>
        <v>0</v>
      </c>
      <c r="K144" s="138" t="s">
        <v>129</v>
      </c>
      <c r="L144" s="30"/>
      <c r="M144" s="143" t="s">
        <v>3</v>
      </c>
      <c r="N144" s="144" t="s">
        <v>45</v>
      </c>
      <c r="O144" s="50"/>
      <c r="P144" s="145">
        <f t="shared" si="31"/>
        <v>0</v>
      </c>
      <c r="Q144" s="145">
        <v>6.198E-2</v>
      </c>
      <c r="R144" s="145">
        <f t="shared" si="32"/>
        <v>0.18593999999999999</v>
      </c>
      <c r="S144" s="145">
        <v>0</v>
      </c>
      <c r="T144" s="146">
        <f t="shared" si="3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7" t="s">
        <v>130</v>
      </c>
      <c r="AT144" s="147" t="s">
        <v>125</v>
      </c>
      <c r="AU144" s="147" t="s">
        <v>83</v>
      </c>
      <c r="AY144" s="14" t="s">
        <v>122</v>
      </c>
      <c r="BE144" s="148">
        <f t="shared" si="34"/>
        <v>0</v>
      </c>
      <c r="BF144" s="148">
        <f t="shared" si="35"/>
        <v>0</v>
      </c>
      <c r="BG144" s="148">
        <f t="shared" si="36"/>
        <v>0</v>
      </c>
      <c r="BH144" s="148">
        <f t="shared" si="37"/>
        <v>0</v>
      </c>
      <c r="BI144" s="148">
        <f t="shared" si="38"/>
        <v>0</v>
      </c>
      <c r="BJ144" s="14" t="s">
        <v>81</v>
      </c>
      <c r="BK144" s="148">
        <f t="shared" si="39"/>
        <v>0</v>
      </c>
      <c r="BL144" s="14" t="s">
        <v>130</v>
      </c>
      <c r="BM144" s="147" t="s">
        <v>311</v>
      </c>
    </row>
    <row r="145" spans="1:65" s="2" customFormat="1" ht="48">
      <c r="A145" s="29"/>
      <c r="B145" s="135"/>
      <c r="C145" s="136" t="s">
        <v>312</v>
      </c>
      <c r="D145" s="136" t="s">
        <v>125</v>
      </c>
      <c r="E145" s="137" t="s">
        <v>313</v>
      </c>
      <c r="F145" s="138" t="s">
        <v>314</v>
      </c>
      <c r="G145" s="139" t="s">
        <v>161</v>
      </c>
      <c r="H145" s="140">
        <v>1</v>
      </c>
      <c r="I145" s="141"/>
      <c r="J145" s="142">
        <f t="shared" si="30"/>
        <v>0</v>
      </c>
      <c r="K145" s="138" t="s">
        <v>129</v>
      </c>
      <c r="L145" s="30"/>
      <c r="M145" s="143" t="s">
        <v>3</v>
      </c>
      <c r="N145" s="144" t="s">
        <v>45</v>
      </c>
      <c r="O145" s="50"/>
      <c r="P145" s="145">
        <f t="shared" si="31"/>
        <v>0</v>
      </c>
      <c r="Q145" s="145">
        <v>0.10374</v>
      </c>
      <c r="R145" s="145">
        <f t="shared" si="32"/>
        <v>0.10374</v>
      </c>
      <c r="S145" s="145">
        <v>0</v>
      </c>
      <c r="T145" s="146">
        <f t="shared" si="3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7" t="s">
        <v>130</v>
      </c>
      <c r="AT145" s="147" t="s">
        <v>125</v>
      </c>
      <c r="AU145" s="147" t="s">
        <v>83</v>
      </c>
      <c r="AY145" s="14" t="s">
        <v>122</v>
      </c>
      <c r="BE145" s="148">
        <f t="shared" si="34"/>
        <v>0</v>
      </c>
      <c r="BF145" s="148">
        <f t="shared" si="35"/>
        <v>0</v>
      </c>
      <c r="BG145" s="148">
        <f t="shared" si="36"/>
        <v>0</v>
      </c>
      <c r="BH145" s="148">
        <f t="shared" si="37"/>
        <v>0</v>
      </c>
      <c r="BI145" s="148">
        <f t="shared" si="38"/>
        <v>0</v>
      </c>
      <c r="BJ145" s="14" t="s">
        <v>81</v>
      </c>
      <c r="BK145" s="148">
        <f t="shared" si="39"/>
        <v>0</v>
      </c>
      <c r="BL145" s="14" t="s">
        <v>130</v>
      </c>
      <c r="BM145" s="147" t="s">
        <v>315</v>
      </c>
    </row>
    <row r="146" spans="1:65" s="2" customFormat="1" ht="44.25" customHeight="1">
      <c r="A146" s="29"/>
      <c r="B146" s="135"/>
      <c r="C146" s="136" t="s">
        <v>316</v>
      </c>
      <c r="D146" s="136" t="s">
        <v>125</v>
      </c>
      <c r="E146" s="137" t="s">
        <v>317</v>
      </c>
      <c r="F146" s="138" t="s">
        <v>318</v>
      </c>
      <c r="G146" s="139" t="s">
        <v>144</v>
      </c>
      <c r="H146" s="140">
        <v>0.39200000000000002</v>
      </c>
      <c r="I146" s="141"/>
      <c r="J146" s="142">
        <f t="shared" si="30"/>
        <v>0</v>
      </c>
      <c r="K146" s="138" t="s">
        <v>129</v>
      </c>
      <c r="L146" s="30"/>
      <c r="M146" s="143" t="s">
        <v>3</v>
      </c>
      <c r="N146" s="144" t="s">
        <v>45</v>
      </c>
      <c r="O146" s="50"/>
      <c r="P146" s="145">
        <f t="shared" si="31"/>
        <v>0</v>
      </c>
      <c r="Q146" s="145">
        <v>0</v>
      </c>
      <c r="R146" s="145">
        <f t="shared" si="32"/>
        <v>0</v>
      </c>
      <c r="S146" s="145">
        <v>0</v>
      </c>
      <c r="T146" s="146">
        <f t="shared" si="3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7" t="s">
        <v>130</v>
      </c>
      <c r="AT146" s="147" t="s">
        <v>125</v>
      </c>
      <c r="AU146" s="147" t="s">
        <v>83</v>
      </c>
      <c r="AY146" s="14" t="s">
        <v>122</v>
      </c>
      <c r="BE146" s="148">
        <f t="shared" si="34"/>
        <v>0</v>
      </c>
      <c r="BF146" s="148">
        <f t="shared" si="35"/>
        <v>0</v>
      </c>
      <c r="BG146" s="148">
        <f t="shared" si="36"/>
        <v>0</v>
      </c>
      <c r="BH146" s="148">
        <f t="shared" si="37"/>
        <v>0</v>
      </c>
      <c r="BI146" s="148">
        <f t="shared" si="38"/>
        <v>0</v>
      </c>
      <c r="BJ146" s="14" t="s">
        <v>81</v>
      </c>
      <c r="BK146" s="148">
        <f t="shared" si="39"/>
        <v>0</v>
      </c>
      <c r="BL146" s="14" t="s">
        <v>130</v>
      </c>
      <c r="BM146" s="147" t="s">
        <v>319</v>
      </c>
    </row>
    <row r="147" spans="1:65" s="12" customFormat="1" ht="22.9" customHeight="1">
      <c r="B147" s="122"/>
      <c r="D147" s="123" t="s">
        <v>73</v>
      </c>
      <c r="E147" s="133" t="s">
        <v>320</v>
      </c>
      <c r="F147" s="133" t="s">
        <v>321</v>
      </c>
      <c r="I147" s="125"/>
      <c r="J147" s="134">
        <f>BK147</f>
        <v>0</v>
      </c>
      <c r="L147" s="122"/>
      <c r="M147" s="127"/>
      <c r="N147" s="128"/>
      <c r="O147" s="128"/>
      <c r="P147" s="129">
        <f>P148</f>
        <v>0</v>
      </c>
      <c r="Q147" s="128"/>
      <c r="R147" s="129">
        <f>R148</f>
        <v>0</v>
      </c>
      <c r="S147" s="128"/>
      <c r="T147" s="130">
        <f>T148</f>
        <v>0</v>
      </c>
      <c r="AR147" s="123" t="s">
        <v>83</v>
      </c>
      <c r="AT147" s="131" t="s">
        <v>73</v>
      </c>
      <c r="AU147" s="131" t="s">
        <v>81</v>
      </c>
      <c r="AY147" s="123" t="s">
        <v>122</v>
      </c>
      <c r="BK147" s="132">
        <f>BK148</f>
        <v>0</v>
      </c>
    </row>
    <row r="148" spans="1:65" s="2" customFormat="1" ht="16.5" customHeight="1">
      <c r="A148" s="29"/>
      <c r="B148" s="135"/>
      <c r="C148" s="136" t="s">
        <v>322</v>
      </c>
      <c r="D148" s="136" t="s">
        <v>125</v>
      </c>
      <c r="E148" s="137" t="s">
        <v>323</v>
      </c>
      <c r="F148" s="138" t="s">
        <v>324</v>
      </c>
      <c r="G148" s="139" t="s">
        <v>161</v>
      </c>
      <c r="H148" s="140">
        <v>1</v>
      </c>
      <c r="I148" s="141"/>
      <c r="J148" s="142">
        <f>ROUND(I148*H148,2)</f>
        <v>0</v>
      </c>
      <c r="K148" s="138" t="s">
        <v>3</v>
      </c>
      <c r="L148" s="30"/>
      <c r="M148" s="143" t="s">
        <v>3</v>
      </c>
      <c r="N148" s="144" t="s">
        <v>45</v>
      </c>
      <c r="O148" s="50"/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7" t="s">
        <v>325</v>
      </c>
      <c r="AT148" s="147" t="s">
        <v>125</v>
      </c>
      <c r="AU148" s="147" t="s">
        <v>83</v>
      </c>
      <c r="AY148" s="14" t="s">
        <v>122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4" t="s">
        <v>81</v>
      </c>
      <c r="BK148" s="148">
        <f>ROUND(I148*H148,2)</f>
        <v>0</v>
      </c>
      <c r="BL148" s="14" t="s">
        <v>325</v>
      </c>
      <c r="BM148" s="147" t="s">
        <v>326</v>
      </c>
    </row>
    <row r="149" spans="1:65" s="12" customFormat="1" ht="22.9" customHeight="1">
      <c r="B149" s="122"/>
      <c r="D149" s="123" t="s">
        <v>73</v>
      </c>
      <c r="E149" s="133" t="s">
        <v>327</v>
      </c>
      <c r="F149" s="133" t="s">
        <v>328</v>
      </c>
      <c r="I149" s="125"/>
      <c r="J149" s="134">
        <f>BK149</f>
        <v>0</v>
      </c>
      <c r="L149" s="122"/>
      <c r="M149" s="127"/>
      <c r="N149" s="128"/>
      <c r="O149" s="128"/>
      <c r="P149" s="129">
        <f>P150</f>
        <v>0</v>
      </c>
      <c r="Q149" s="128"/>
      <c r="R149" s="129">
        <f>R150</f>
        <v>3.0000000000000001E-3</v>
      </c>
      <c r="S149" s="128"/>
      <c r="T149" s="130">
        <f>T150</f>
        <v>0</v>
      </c>
      <c r="AR149" s="123" t="s">
        <v>83</v>
      </c>
      <c r="AT149" s="131" t="s">
        <v>73</v>
      </c>
      <c r="AU149" s="131" t="s">
        <v>81</v>
      </c>
      <c r="AY149" s="123" t="s">
        <v>122</v>
      </c>
      <c r="BK149" s="132">
        <f>BK150</f>
        <v>0</v>
      </c>
    </row>
    <row r="150" spans="1:65" s="2" customFormat="1" ht="33" customHeight="1">
      <c r="A150" s="29"/>
      <c r="B150" s="135"/>
      <c r="C150" s="136" t="s">
        <v>329</v>
      </c>
      <c r="D150" s="136" t="s">
        <v>125</v>
      </c>
      <c r="E150" s="137" t="s">
        <v>330</v>
      </c>
      <c r="F150" s="138" t="s">
        <v>331</v>
      </c>
      <c r="G150" s="139" t="s">
        <v>128</v>
      </c>
      <c r="H150" s="140">
        <v>60</v>
      </c>
      <c r="I150" s="141"/>
      <c r="J150" s="142">
        <f>ROUND(I150*H150,2)</f>
        <v>0</v>
      </c>
      <c r="K150" s="138" t="s">
        <v>129</v>
      </c>
      <c r="L150" s="30"/>
      <c r="M150" s="164" t="s">
        <v>3</v>
      </c>
      <c r="N150" s="165" t="s">
        <v>45</v>
      </c>
      <c r="O150" s="166"/>
      <c r="P150" s="167">
        <f>O150*H150</f>
        <v>0</v>
      </c>
      <c r="Q150" s="167">
        <v>5.0000000000000002E-5</v>
      </c>
      <c r="R150" s="167">
        <f>Q150*H150</f>
        <v>3.0000000000000001E-3</v>
      </c>
      <c r="S150" s="167">
        <v>0</v>
      </c>
      <c r="T150" s="16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7" t="s">
        <v>130</v>
      </c>
      <c r="AT150" s="147" t="s">
        <v>125</v>
      </c>
      <c r="AU150" s="147" t="s">
        <v>83</v>
      </c>
      <c r="AY150" s="14" t="s">
        <v>122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4" t="s">
        <v>81</v>
      </c>
      <c r="BK150" s="148">
        <f>ROUND(I150*H150,2)</f>
        <v>0</v>
      </c>
      <c r="BL150" s="14" t="s">
        <v>130</v>
      </c>
      <c r="BM150" s="147" t="s">
        <v>332</v>
      </c>
    </row>
    <row r="151" spans="1:65" s="2" customFormat="1" ht="6.95" customHeight="1">
      <c r="A151" s="29"/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93:K15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UT - VYTÁPĚNÍ</vt:lpstr>
      <vt:lpstr>'Rekapitulace stavby'!Názvy_tisku</vt:lpstr>
      <vt:lpstr>'UT - VYTÁPĚNÍ'!Názvy_tisku</vt:lpstr>
      <vt:lpstr>'Rekapitulace stavby'!Oblast_tisku</vt:lpstr>
      <vt:lpstr>'UT - VYTÁPĚNÍ'!Oblast_tisku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PC-JIRI\IC 60145277</dc:creator>
  <cp:lastModifiedBy>Martin Hlaváček</cp:lastModifiedBy>
  <cp:lastPrinted>2022-12-08T06:24:20Z</cp:lastPrinted>
  <dcterms:created xsi:type="dcterms:W3CDTF">2021-11-15T14:23:46Z</dcterms:created>
  <dcterms:modified xsi:type="dcterms:W3CDTF">2022-12-08T06:25:42Z</dcterms:modified>
</cp:coreProperties>
</file>