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785" tabRatio="500" activeTab="0"/>
  </bookViews>
  <sheets>
    <sheet name="Stavební rozpočet" sheetId="1" r:id="rId1"/>
    <sheet name="ZTI" sheetId="2" r:id="rId2"/>
  </sheets>
  <definedNames/>
  <calcPr fullCalcOnLoad="1"/>
</workbook>
</file>

<file path=xl/sharedStrings.xml><?xml version="1.0" encoding="utf-8"?>
<sst xmlns="http://schemas.openxmlformats.org/spreadsheetml/2006/main" count="596" uniqueCount="334">
  <si>
    <t>Název stavby:</t>
  </si>
  <si>
    <t>Doba výstavby:</t>
  </si>
  <si>
    <t xml:space="preserve"> </t>
  </si>
  <si>
    <t>Objednatel:</t>
  </si>
  <si>
    <t>Druh stavby:</t>
  </si>
  <si>
    <t>MŠ VINOHRADY</t>
  </si>
  <si>
    <t>Začátek výstavby:</t>
  </si>
  <si>
    <t>Projektant:</t>
  </si>
  <si>
    <t>Lokalita:</t>
  </si>
  <si>
    <t>ČESKÁ TŘEBOVÁ</t>
  </si>
  <si>
    <t>Konec výstavby:</t>
  </si>
  <si>
    <t> </t>
  </si>
  <si>
    <t>Zhotovitel:</t>
  </si>
  <si>
    <t>JKSO:</t>
  </si>
  <si>
    <t>Zpracováno dne:</t>
  </si>
  <si>
    <t>Zpracoval:</t>
  </si>
  <si>
    <t>Č</t>
  </si>
  <si>
    <t>Kód</t>
  </si>
  <si>
    <t>Zkrácený popis</t>
  </si>
  <si>
    <t>M.j.</t>
  </si>
  <si>
    <t>Množství</t>
  </si>
  <si>
    <t>Jednot.</t>
  </si>
  <si>
    <t>Náklady (Kč)</t>
  </si>
  <si>
    <t>Rozměry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</si>
  <si>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</si>
  <si>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</si>
  <si>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</si>
  <si>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</si>
  <si>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</si>
  <si>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</si>
  <si>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</si>
  <si>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</si>
  <si>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</si>
  <si>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</si>
  <si>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</si>
  <si>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</si>
  <si>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</si>
  <si>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</si>
  <si>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</si>
  <si>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</si>
  <si>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34</t>
  </si>
  <si>
    <t>Stěny a příčky</t>
  </si>
  <si>
    <t>1</t>
  </si>
  <si>
    <t>346244313R00</t>
  </si>
  <si>
    <t>Obezdívky předstěnových modulů</t>
  </si>
  <si>
    <t>ks</t>
  </si>
  <si>
    <t>34_</t>
  </si>
  <si>
    <t>3_</t>
  </si>
  <si>
    <t>_</t>
  </si>
  <si>
    <t>2</t>
  </si>
  <si>
    <t>342255028RT1</t>
  </si>
  <si>
    <t>Příčky z desek Ytong tl. 15 cm</t>
  </si>
  <si>
    <t>m2</t>
  </si>
  <si>
    <t>3</t>
  </si>
  <si>
    <t>346244351RT2</t>
  </si>
  <si>
    <t>Obezdívka koupelnových van tl. 6,5 cm</t>
  </si>
  <si>
    <t>4</t>
  </si>
  <si>
    <t>342262641RT1</t>
  </si>
  <si>
    <t>Předsazená stěna ( šachtová) volně stoj. tl. 100mm</t>
  </si>
  <si>
    <t>61</t>
  </si>
  <si>
    <t>Úprava povrchů vnitřní</t>
  </si>
  <si>
    <t>5</t>
  </si>
  <si>
    <t>612403386RT1</t>
  </si>
  <si>
    <t>Hrubá výplň rýh ve stěnách do 10x10cm maltou z SMS</t>
  </si>
  <si>
    <t>m</t>
  </si>
  <si>
    <t>61_</t>
  </si>
  <si>
    <t>6_</t>
  </si>
  <si>
    <t>766</t>
  </si>
  <si>
    <t>Konstrukce truhlářské</t>
  </si>
  <si>
    <t>7</t>
  </si>
  <si>
    <t>766694113R00</t>
  </si>
  <si>
    <t>Montáž parapetních desek š.do 30 cm,dl.do 260 cm</t>
  </si>
  <si>
    <t>kus</t>
  </si>
  <si>
    <t>766_</t>
  </si>
  <si>
    <t>76_</t>
  </si>
  <si>
    <t>771</t>
  </si>
  <si>
    <t>Podlahy z dlaždic</t>
  </si>
  <si>
    <t>8</t>
  </si>
  <si>
    <t>771101121R00</t>
  </si>
  <si>
    <t>771_</t>
  </si>
  <si>
    <t>77_</t>
  </si>
  <si>
    <t>9</t>
  </si>
  <si>
    <t>771577133RT1</t>
  </si>
  <si>
    <t>Lišta nerezová přechodová, stejná výška dlaždic</t>
  </si>
  <si>
    <t>10</t>
  </si>
  <si>
    <t>771575109RT1</t>
  </si>
  <si>
    <t>Montáž podlah keram.,hladké, tmel, 30x30 cm</t>
  </si>
  <si>
    <t>776</t>
  </si>
  <si>
    <t>Podlahy povlakové</t>
  </si>
  <si>
    <t>771101115R00</t>
  </si>
  <si>
    <t>776_</t>
  </si>
  <si>
    <t>12</t>
  </si>
  <si>
    <t>776401800RT1</t>
  </si>
  <si>
    <t>Demontáž soklíků nebo lišt, pryžových nebo z PVC</t>
  </si>
  <si>
    <t>13</t>
  </si>
  <si>
    <t>776511820RT2</t>
  </si>
  <si>
    <t>Odstranění PVC a koberců lepených s podložkou</t>
  </si>
  <si>
    <t>781</t>
  </si>
  <si>
    <t>Obklady (keramické)</t>
  </si>
  <si>
    <t>14</t>
  </si>
  <si>
    <t>781101111R00</t>
  </si>
  <si>
    <t>Vyrovnání podkladu maltou ze SMS tl. do 7 mm</t>
  </si>
  <si>
    <t>781_</t>
  </si>
  <si>
    <t>78_</t>
  </si>
  <si>
    <t>15</t>
  </si>
  <si>
    <t>781101210RT4</t>
  </si>
  <si>
    <t>Penetrace podkladu pod obklady</t>
  </si>
  <si>
    <t>16</t>
  </si>
  <si>
    <t>781491001RT1</t>
  </si>
  <si>
    <t>Montáž lišt k obkladům</t>
  </si>
  <si>
    <t>17</t>
  </si>
  <si>
    <t>781230121R00</t>
  </si>
  <si>
    <t>Obkládání stěn vnitř.keram. do tmele do 300x300 mm</t>
  </si>
  <si>
    <t>783</t>
  </si>
  <si>
    <t>Nátěry</t>
  </si>
  <si>
    <t>18</t>
  </si>
  <si>
    <t>783122111RT3</t>
  </si>
  <si>
    <t>783_</t>
  </si>
  <si>
    <t>784</t>
  </si>
  <si>
    <t>Malby</t>
  </si>
  <si>
    <t>19</t>
  </si>
  <si>
    <t>784195212R00</t>
  </si>
  <si>
    <t>784_</t>
  </si>
  <si>
    <t>787</t>
  </si>
  <si>
    <t>Zasklívání</t>
  </si>
  <si>
    <t>20</t>
  </si>
  <si>
    <t>787911111R00</t>
  </si>
  <si>
    <t>Montáž zrcadla na stěnu, na lepidlo, pl. do 2 m2</t>
  </si>
  <si>
    <t>787_</t>
  </si>
  <si>
    <t>94</t>
  </si>
  <si>
    <t>Lešení a stavební výtahy</t>
  </si>
  <si>
    <t>21</t>
  </si>
  <si>
    <t>941955001R00</t>
  </si>
  <si>
    <t>Lešení lehké pomocné, výška podlahy do 1,2 m</t>
  </si>
  <si>
    <t>94_</t>
  </si>
  <si>
    <t>9_</t>
  </si>
  <si>
    <t>96</t>
  </si>
  <si>
    <t>Bourání konstrukcí</t>
  </si>
  <si>
    <t>22</t>
  </si>
  <si>
    <t>965081712R00</t>
  </si>
  <si>
    <t>Bourání dlažeb keramických tl.10 mm, pl. do 1 m2</t>
  </si>
  <si>
    <t>96_</t>
  </si>
  <si>
    <t>97</t>
  </si>
  <si>
    <t>Prorážení otvorů a ostatní bourací práce</t>
  </si>
  <si>
    <t>23</t>
  </si>
  <si>
    <t>978059531R00</t>
  </si>
  <si>
    <t>Odsekání vnitřních obkladů stěn nad 2 m2</t>
  </si>
  <si>
    <t>97_</t>
  </si>
  <si>
    <t>24</t>
  </si>
  <si>
    <t>974031143R00</t>
  </si>
  <si>
    <t>Vysekání rýh ve zdi cihelné 7 x 10 cm</t>
  </si>
  <si>
    <t>H771</t>
  </si>
  <si>
    <t>25</t>
  </si>
  <si>
    <t>998771101R00</t>
  </si>
  <si>
    <t>t</t>
  </si>
  <si>
    <t>H771_</t>
  </si>
  <si>
    <t>H781</t>
  </si>
  <si>
    <t>26</t>
  </si>
  <si>
    <t>998781101R00</t>
  </si>
  <si>
    <t>H781_</t>
  </si>
  <si>
    <t>H99</t>
  </si>
  <si>
    <t>Ostatní přesuny hmot</t>
  </si>
  <si>
    <t>27</t>
  </si>
  <si>
    <t>999281148R00</t>
  </si>
  <si>
    <t>H99_</t>
  </si>
  <si>
    <t>S</t>
  </si>
  <si>
    <t>Přesuny sutí</t>
  </si>
  <si>
    <t>28</t>
  </si>
  <si>
    <t>979082111R00</t>
  </si>
  <si>
    <t>Vnitrostaveništní doprava suti do 10 m</t>
  </si>
  <si>
    <t>S_</t>
  </si>
  <si>
    <t>29</t>
  </si>
  <si>
    <t>979082121R00</t>
  </si>
  <si>
    <t>Příplatek k vnitrost. dopravě suti za dalších 5 m</t>
  </si>
  <si>
    <t>30</t>
  </si>
  <si>
    <t>979086213R00</t>
  </si>
  <si>
    <t>Nakládání vybouraných hmot na dopravní prostředek</t>
  </si>
  <si>
    <t>31</t>
  </si>
  <si>
    <t>979081111R00</t>
  </si>
  <si>
    <t>Odvoz suti a vybour. hmot na skládku do 1 km</t>
  </si>
  <si>
    <t>32</t>
  </si>
  <si>
    <t>979081121R00</t>
  </si>
  <si>
    <t>Příplatek k odvozu za každý další 1 km</t>
  </si>
  <si>
    <t>33</t>
  </si>
  <si>
    <t>979990001R00</t>
  </si>
  <si>
    <t>Poplatek za skládku stavební suti</t>
  </si>
  <si>
    <t>Ostatní materiál</t>
  </si>
  <si>
    <t>597623121</t>
  </si>
  <si>
    <t>0</t>
  </si>
  <si>
    <t>Z99999_</t>
  </si>
  <si>
    <t>Z_</t>
  </si>
  <si>
    <t>35</t>
  </si>
  <si>
    <t>5978136382</t>
  </si>
  <si>
    <t>36</t>
  </si>
  <si>
    <t>59782310</t>
  </si>
  <si>
    <t>37</t>
  </si>
  <si>
    <t>55149061</t>
  </si>
  <si>
    <t>Zrcadlo nerez SLZN 30 nerozbitné 600 x 400 mm</t>
  </si>
  <si>
    <t>38</t>
  </si>
  <si>
    <t>283424163</t>
  </si>
  <si>
    <t>Profil ukončovací obkladový "oblouk" PVC  H = 8 mm</t>
  </si>
  <si>
    <t>39</t>
  </si>
  <si>
    <t>60775520</t>
  </si>
  <si>
    <t>Parapet interiér PVC šíře 150mm dl. 6m fólie barev</t>
  </si>
  <si>
    <t>Celkem:</t>
  </si>
  <si>
    <t>Poznámka:</t>
  </si>
  <si>
    <t>Celkem bez DPH</t>
  </si>
  <si>
    <t>DPH 21%</t>
  </si>
  <si>
    <t xml:space="preserve"> Stavební rozpočet</t>
  </si>
  <si>
    <t>H721</t>
  </si>
  <si>
    <t>721000000000</t>
  </si>
  <si>
    <t>Zdravotechnika</t>
  </si>
  <si>
    <t>Vnitřní kanalizace, vodovod a zařizovací předměty</t>
  </si>
  <si>
    <t>sb</t>
  </si>
  <si>
    <t>REKONSTRUKCE SOCIÁLNÍHO ZAŘÍZENÍ BERUŠKY</t>
  </si>
  <si>
    <t>město Česká Třebová</t>
  </si>
  <si>
    <t>M-23</t>
  </si>
  <si>
    <t>Elektroinstalace</t>
  </si>
  <si>
    <t>Elektroinstalace - výměna svítidel, zásuvek, vypínačů</t>
  </si>
  <si>
    <t>923000000000</t>
  </si>
  <si>
    <t>766000000000</t>
  </si>
  <si>
    <t>Nátěr syntetický zárubní dvojnásobný, Paulín</t>
  </si>
  <si>
    <t>Malba Primalex Polar, bílá, dvojnásobná</t>
  </si>
  <si>
    <t>965048130R00</t>
  </si>
  <si>
    <t>Dočištění povrchu po vybourání dlažeb, tmel do 30%</t>
  </si>
  <si>
    <t>Přesun hmot pro obklady keramické, výšky do 6 m - ruční</t>
  </si>
  <si>
    <t>Přesun hmot pro podlahy z dlaždic, výšky do 6 m - ruční</t>
  </si>
  <si>
    <t>Přesun hmot do v. 6 m - ruční, přistavení kontejneru</t>
  </si>
  <si>
    <t>Vyrovnání podkladu samonivel.stěrkou tl.do 30mm</t>
  </si>
  <si>
    <t>Penetrace podkladu pod dlažby</t>
  </si>
  <si>
    <t>59783649</t>
  </si>
  <si>
    <t>Dekor Pastel</t>
  </si>
  <si>
    <t>Sakret - nivelační stěrka, vyrovnávací hmota</t>
  </si>
  <si>
    <t>kg</t>
  </si>
  <si>
    <t>MŠ Vinohrady - Rekonstrukce SZ Berušky</t>
  </si>
  <si>
    <t>název</t>
  </si>
  <si>
    <t>množství</t>
  </si>
  <si>
    <t xml:space="preserve">jedn.cena </t>
  </si>
  <si>
    <t>cena celkem</t>
  </si>
  <si>
    <t>Vnitřní kanalizace - úprava odpadu</t>
  </si>
  <si>
    <t>Vnitřní rozvod vodovodního potrubí</t>
  </si>
  <si>
    <t>Vnitřní vodovod - úprava vodovodní instalace</t>
  </si>
  <si>
    <t>Montáž směšovacího ventilu</t>
  </si>
  <si>
    <t>Demontáž baterie nástěnné</t>
  </si>
  <si>
    <t>Montáž baterie umyvadlové + dřezové</t>
  </si>
  <si>
    <t>sifon umyvadlový HL 132-40</t>
  </si>
  <si>
    <t>Ventil rohový bez zpět.klapky</t>
  </si>
  <si>
    <t>Demontáž klozetů splachovacích</t>
  </si>
  <si>
    <t xml:space="preserve">Kul.uzávěr 3/4" </t>
  </si>
  <si>
    <t>Montáž koupelnových doplňků - mýdelníků, drž.</t>
  </si>
  <si>
    <t>Montář předstěnových systémů pro zazdění</t>
  </si>
  <si>
    <t>Montáž klozetu závěsného</t>
  </si>
  <si>
    <t>Demontáž baterie sprch.diferenciální</t>
  </si>
  <si>
    <t>Montáž baterie vanové</t>
  </si>
  <si>
    <t>Montáž sprchových mís a vaniček</t>
  </si>
  <si>
    <t>Demontáž otopných těles litinových článkových</t>
  </si>
  <si>
    <t>Zpětná montáž otopných těles článkových</t>
  </si>
  <si>
    <t>Směšovací ventil</t>
  </si>
  <si>
    <t>Baterie umyvadlová kolorka</t>
  </si>
  <si>
    <t>Baterie umyvadlová sněhurka</t>
  </si>
  <si>
    <t>Sprchová baterie, hadice, růžice</t>
  </si>
  <si>
    <t>Vanička sprchová</t>
  </si>
  <si>
    <t xml:space="preserve">Držák toaletního papíru </t>
  </si>
  <si>
    <t>Zástěna dělící Split</t>
  </si>
  <si>
    <t>Klozet závěsný Florakids, modul WC, tlačítko, sedátko</t>
  </si>
  <si>
    <t>Umyvadlo 55-45 Lyra Plus</t>
  </si>
  <si>
    <t>Umyvadlo 45-37 Lyra Plus</t>
  </si>
  <si>
    <t>Vypouštění, napouštění do systému</t>
  </si>
  <si>
    <t>Konzole pro umyvadlo</t>
  </si>
  <si>
    <t>Sifon k vaničce</t>
  </si>
  <si>
    <t>Sifon umyvadlo</t>
  </si>
  <si>
    <t>Silikon</t>
  </si>
  <si>
    <t>Přesun hmot</t>
  </si>
  <si>
    <t>Doprava</t>
  </si>
  <si>
    <t>Režie</t>
  </si>
  <si>
    <t>Celkem vč DPH</t>
  </si>
  <si>
    <t>jednotka</t>
  </si>
  <si>
    <t>soubor</t>
  </si>
  <si>
    <t>Demontáž a zpětná montáž krytů radiátorů</t>
  </si>
  <si>
    <t xml:space="preserve">Demontáž stávajících umyvadel </t>
  </si>
  <si>
    <t>Montáž umyvadel na šrouby</t>
  </si>
  <si>
    <t>č.pol.</t>
  </si>
  <si>
    <t>1.</t>
  </si>
  <si>
    <t>7.</t>
  </si>
  <si>
    <t>8.</t>
  </si>
  <si>
    <t>6.</t>
  </si>
  <si>
    <t>2.</t>
  </si>
  <si>
    <t>4.</t>
  </si>
  <si>
    <t>3.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</si>
  <si>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</si>
  <si>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</si>
  <si>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</si>
  <si>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</si>
  <si>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</si>
  <si>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</si>
  <si>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</si>
  <si>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</si>
  <si>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</si>
  <si>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</si>
  <si>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</si>
  <si>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</si>
  <si>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</si>
  <si>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</si>
  <si>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</si>
  <si>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</si>
  <si>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</si>
  <si>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</si>
  <si>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</si>
  <si>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</si>
  <si>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</si>
  <si>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</si>
  <si>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</si>
  <si>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</si>
  <si>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</si>
  <si>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</si>
  <si>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</si>
  <si>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</si>
  <si>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</si>
  <si>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</si>
  <si>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</si>
  <si>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</si>
  <si>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</si>
  <si>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Dlaždice CE.SI 20x20 I Colori</t>
  </si>
  <si>
    <t>Obkládačka CE.SI 20x20 I Colori</t>
  </si>
  <si>
    <t>771101122</t>
  </si>
  <si>
    <t>Hydroizolační stěrka</t>
  </si>
  <si>
    <t>6</t>
  </si>
  <si>
    <t>Demontáž a zpětná montáž dřevěných krytů radiátorů, vč. nátěru</t>
  </si>
  <si>
    <t>11</t>
  </si>
  <si>
    <t>40</t>
  </si>
  <si>
    <t>41</t>
  </si>
  <si>
    <t>42</t>
  </si>
  <si>
    <t>43</t>
  </si>
  <si>
    <t>44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</si>
</sst>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2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" fontId="3" fillId="33" borderId="21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49" fontId="1" fillId="0" borderId="22" xfId="0" applyNumberFormat="1" applyFont="1" applyFill="1" applyBorder="1" applyAlignment="1" applyProtection="1">
      <alignment horizontal="center"/>
      <protection/>
    </xf>
    <xf numFmtId="0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36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49" fontId="2" fillId="0" borderId="39" xfId="0" applyNumberFormat="1" applyFont="1" applyFill="1" applyBorder="1" applyAlignment="1" applyProtection="1">
      <alignment horizontal="left" vertical="center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6"/>
  <sheetViews>
    <sheetView tabSelected="1" zoomScalePageLayoutView="0" workbookViewId="0" topLeftCell="A1">
      <pane ySplit="11" topLeftCell="A42" activePane="bottomLeft" state="frozen"/>
      <selection pane="topLeft" activeCell="A1" sqref="A1"/>
      <selection pane="bottomLeft" activeCell="C88" sqref="C88"/>
    </sheetView>
  </sheetViews>
  <sheetFormatPr defaultColWidth="11.57421875" defaultRowHeight="12.75" customHeight="1"/>
  <cols>
    <col min="1" max="1" width="3.7109375" style="0" customWidth="1"/>
    <col min="2" max="2" width="14.28125" style="0" customWidth="1"/>
    <col min="3" max="3" width="46.28125" style="0" customWidth="1"/>
    <col min="4" max="5" width="11.5742187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23" width="11.57421875" style="0" customWidth="1"/>
    <col min="24" max="61" width="12.140625" style="0" hidden="1" customWidth="1"/>
  </cols>
  <sheetData>
    <row r="1" spans="1:11" ht="72.75" customHeight="1">
      <c r="A1" s="47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2.75" customHeight="1">
      <c r="A2" s="48" t="s">
        <v>0</v>
      </c>
      <c r="B2" s="48"/>
      <c r="C2" s="49" t="s">
        <v>214</v>
      </c>
      <c r="D2" s="50" t="s">
        <v>1</v>
      </c>
      <c r="E2" s="50"/>
      <c r="F2" s="50" t="s">
        <v>2</v>
      </c>
      <c r="G2" s="50"/>
      <c r="H2" s="51" t="s">
        <v>3</v>
      </c>
      <c r="I2" s="52" t="s">
        <v>215</v>
      </c>
      <c r="J2" s="52"/>
      <c r="K2" s="52"/>
      <c r="L2" s="1"/>
    </row>
    <row r="3" spans="1:12" ht="12.75">
      <c r="A3" s="48"/>
      <c r="B3" s="48"/>
      <c r="C3" s="49"/>
      <c r="D3" s="50"/>
      <c r="E3" s="50"/>
      <c r="F3" s="50"/>
      <c r="G3" s="50"/>
      <c r="H3" s="51"/>
      <c r="I3" s="51"/>
      <c r="J3" s="52"/>
      <c r="K3" s="52"/>
      <c r="L3" s="1"/>
    </row>
    <row r="4" spans="1:12" ht="12.75" customHeight="1">
      <c r="A4" s="53" t="s">
        <v>4</v>
      </c>
      <c r="B4" s="53"/>
      <c r="C4" s="54" t="s">
        <v>5</v>
      </c>
      <c r="D4" s="55" t="s">
        <v>6</v>
      </c>
      <c r="E4" s="55"/>
      <c r="F4" s="55"/>
      <c r="G4" s="55"/>
      <c r="H4" s="54" t="s">
        <v>7</v>
      </c>
      <c r="I4" s="56"/>
      <c r="J4" s="56"/>
      <c r="K4" s="56"/>
      <c r="L4" s="1"/>
    </row>
    <row r="5" spans="1:12" ht="12.75">
      <c r="A5" s="53"/>
      <c r="B5" s="53"/>
      <c r="C5" s="54"/>
      <c r="D5" s="54"/>
      <c r="E5" s="55"/>
      <c r="F5" s="55"/>
      <c r="G5" s="55"/>
      <c r="H5" s="54"/>
      <c r="I5" s="54"/>
      <c r="J5" s="56"/>
      <c r="K5" s="56"/>
      <c r="L5" s="1"/>
    </row>
    <row r="6" spans="1:12" ht="12.75" customHeight="1">
      <c r="A6" s="53" t="s">
        <v>8</v>
      </c>
      <c r="B6" s="53"/>
      <c r="C6" s="54" t="s">
        <v>9</v>
      </c>
      <c r="D6" s="55" t="s">
        <v>10</v>
      </c>
      <c r="E6" s="55"/>
      <c r="F6" s="55" t="s">
        <v>11</v>
      </c>
      <c r="G6" s="55"/>
      <c r="H6" s="54" t="s">
        <v>12</v>
      </c>
      <c r="I6" s="56"/>
      <c r="J6" s="56"/>
      <c r="K6" s="56"/>
      <c r="L6" s="1"/>
    </row>
    <row r="7" spans="1:12" ht="12.75">
      <c r="A7" s="53"/>
      <c r="B7" s="53"/>
      <c r="C7" s="54"/>
      <c r="D7" s="54"/>
      <c r="E7" s="55"/>
      <c r="F7" s="55"/>
      <c r="G7" s="55"/>
      <c r="H7" s="54"/>
      <c r="I7" s="54"/>
      <c r="J7" s="56"/>
      <c r="K7" s="56"/>
      <c r="L7" s="1"/>
    </row>
    <row r="8" spans="1:12" ht="12.75" customHeight="1">
      <c r="A8" s="57" t="s">
        <v>13</v>
      </c>
      <c r="B8" s="57"/>
      <c r="C8" s="58"/>
      <c r="D8" s="59" t="s">
        <v>14</v>
      </c>
      <c r="E8" s="59"/>
      <c r="F8" s="59"/>
      <c r="G8" s="59"/>
      <c r="H8" s="58" t="s">
        <v>15</v>
      </c>
      <c r="I8" s="60"/>
      <c r="J8" s="60"/>
      <c r="K8" s="60"/>
      <c r="L8" s="1"/>
    </row>
    <row r="9" spans="1:12" ht="12.75">
      <c r="A9" s="57"/>
      <c r="B9" s="57"/>
      <c r="C9" s="58"/>
      <c r="D9" s="58"/>
      <c r="E9" s="59"/>
      <c r="F9" s="59"/>
      <c r="G9" s="59"/>
      <c r="H9" s="58"/>
      <c r="I9" s="58"/>
      <c r="J9" s="60"/>
      <c r="K9" s="60"/>
      <c r="L9" s="1"/>
    </row>
    <row r="10" spans="1:12" ht="12.75">
      <c r="A10" s="3" t="s">
        <v>16</v>
      </c>
      <c r="B10" s="4" t="s">
        <v>17</v>
      </c>
      <c r="C10" s="61" t="s">
        <v>18</v>
      </c>
      <c r="D10" s="61"/>
      <c r="E10" s="61"/>
      <c r="F10" s="4" t="s">
        <v>19</v>
      </c>
      <c r="G10" s="5" t="s">
        <v>20</v>
      </c>
      <c r="H10" s="6" t="s">
        <v>21</v>
      </c>
      <c r="I10" s="62" t="s">
        <v>22</v>
      </c>
      <c r="J10" s="62"/>
      <c r="K10" s="62"/>
      <c r="L10" s="7"/>
    </row>
    <row r="11" spans="1:61" ht="12.75">
      <c r="A11" s="8" t="s">
        <v>2</v>
      </c>
      <c r="B11" s="9" t="s">
        <v>2</v>
      </c>
      <c r="C11" s="63" t="s">
        <v>23</v>
      </c>
      <c r="D11" s="63"/>
      <c r="E11" s="63"/>
      <c r="F11" s="9" t="s">
        <v>2</v>
      </c>
      <c r="G11" s="9" t="s">
        <v>2</v>
      </c>
      <c r="H11" s="10" t="s">
        <v>24</v>
      </c>
      <c r="I11" s="11" t="s">
        <v>25</v>
      </c>
      <c r="J11" s="12" t="s">
        <v>26</v>
      </c>
      <c r="K11" s="13" t="s">
        <v>27</v>
      </c>
      <c r="L11" s="7"/>
      <c r="Y11" s="14" t="s">
        <v>28</v>
      </c>
      <c r="Z11" s="14" t="s">
        <v>29</v>
      </c>
      <c r="AA11" s="14" t="s">
        <v>30</v>
      </c>
      <c r="AB11" s="14" t="s">
        <v>31</v>
      </c>
      <c r="AC11" s="14" t="s">
        <v>32</v>
      </c>
      <c r="AD11" s="14" t="s">
        <v>33</v>
      </c>
      <c r="AE11" s="14" t="s">
        <v>34</v>
      </c>
      <c r="AF11" s="14" t="s">
        <v>35</v>
      </c>
      <c r="AG11" s="14" t="s">
        <v>36</v>
      </c>
      <c r="BG11" s="14" t="s">
        <v>37</v>
      </c>
      <c r="BH11" s="14" t="s">
        <v>38</v>
      </c>
      <c r="BI11" s="14" t="s">
        <v>39</v>
      </c>
    </row>
    <row r="12" spans="1:46" ht="12.75">
      <c r="A12" s="15"/>
      <c r="B12" s="16" t="s">
        <v>40</v>
      </c>
      <c r="C12" s="64" t="s">
        <v>41</v>
      </c>
      <c r="D12" s="64"/>
      <c r="E12" s="64"/>
      <c r="F12" s="15" t="s">
        <v>2</v>
      </c>
      <c r="G12" s="15" t="s">
        <v>2</v>
      </c>
      <c r="H12" s="15" t="s">
        <v>2</v>
      </c>
      <c r="I12" s="17">
        <f>SUM(I13:I16)</f>
        <v>0</v>
      </c>
      <c r="J12" s="17">
        <f>SUM(J13:J16)</f>
        <v>0</v>
      </c>
      <c r="K12" s="17">
        <f>SUM(K13:K16)</f>
        <v>0</v>
      </c>
      <c r="AH12" s="14"/>
      <c r="AR12" s="18">
        <f>SUM(AI13:AI16)</f>
        <v>0</v>
      </c>
      <c r="AS12" s="18">
        <f>SUM(AJ13:AJ16)</f>
        <v>0</v>
      </c>
      <c r="AT12" s="18">
        <f>SUM(AK13:AK16)</f>
        <v>0</v>
      </c>
    </row>
    <row r="13" spans="1:61" ht="12.75">
      <c r="A13" s="2" t="s">
        <v>42</v>
      </c>
      <c r="B13" s="2" t="s">
        <v>43</v>
      </c>
      <c r="C13" s="55" t="s">
        <v>44</v>
      </c>
      <c r="D13" s="55"/>
      <c r="E13" s="55"/>
      <c r="F13" s="2" t="s">
        <v>45</v>
      </c>
      <c r="G13" s="19">
        <v>6</v>
      </c>
      <c r="H13" s="19">
        <v>0</v>
      </c>
      <c r="I13" s="19">
        <f>G13*AN13</f>
        <v>0</v>
      </c>
      <c r="J13" s="19">
        <f>G13*AO13</f>
        <v>0</v>
      </c>
      <c r="K13" s="19">
        <f>G13*H13</f>
        <v>0</v>
      </c>
      <c r="Y13" s="19">
        <f>IF(AP13="5",BI13,0)</f>
        <v>0</v>
      </c>
      <c r="AA13" s="19">
        <f>IF(AP13="1",BG13,0)</f>
        <v>0</v>
      </c>
      <c r="AB13" s="19">
        <f>IF(AP13="1",BH13,0)</f>
        <v>0</v>
      </c>
      <c r="AC13" s="19">
        <f>IF(AP13="7",BG13,0)</f>
        <v>0</v>
      </c>
      <c r="AD13" s="19">
        <f>IF(AP13="7",BH13,0)</f>
        <v>0</v>
      </c>
      <c r="AE13" s="19">
        <f>IF(AP13="2",BG13,0)</f>
        <v>0</v>
      </c>
      <c r="AF13" s="19">
        <f>IF(AP13="2",BH13,0)</f>
        <v>0</v>
      </c>
      <c r="AG13" s="19">
        <f>IF(AP13="0",BI13,0)</f>
        <v>0</v>
      </c>
      <c r="AH13" s="14"/>
      <c r="AI13" s="19">
        <f>IF(AM13=0,K13,0)</f>
        <v>0</v>
      </c>
      <c r="AJ13" s="19">
        <f>IF(AM13=15,K13,0)</f>
        <v>0</v>
      </c>
      <c r="AK13" s="19">
        <f>IF(AM13=21,K13,0)</f>
        <v>0</v>
      </c>
      <c r="AM13" s="19">
        <v>21</v>
      </c>
      <c r="AN13" s="19">
        <f>H13*0.540068681318681</f>
        <v>0</v>
      </c>
      <c r="AO13" s="19">
        <f>H13*(1-0.540068681318681)</f>
        <v>0</v>
      </c>
      <c r="AP13" s="20" t="s">
        <v>42</v>
      </c>
      <c r="AU13" s="19">
        <f>AV13+AW13</f>
        <v>0</v>
      </c>
      <c r="AV13" s="19">
        <f>G13*AN13</f>
        <v>0</v>
      </c>
      <c r="AW13" s="19">
        <f>G13*AO13</f>
        <v>0</v>
      </c>
      <c r="AX13" s="20" t="s">
        <v>46</v>
      </c>
      <c r="AY13" s="20" t="s">
        <v>47</v>
      </c>
      <c r="AZ13" s="14" t="s">
        <v>48</v>
      </c>
      <c r="BB13" s="19">
        <f>AV13+AW13</f>
        <v>0</v>
      </c>
      <c r="BC13" s="19">
        <f>H13/(100-BD13)*100</f>
        <v>0</v>
      </c>
      <c r="BD13" s="19">
        <v>0</v>
      </c>
      <c r="BE13" s="19">
        <f>13</f>
        <v>13</v>
      </c>
      <c r="BG13" s="19">
        <f>G13*AN13</f>
        <v>0</v>
      </c>
      <c r="BH13" s="19">
        <f>G13*AO13</f>
        <v>0</v>
      </c>
      <c r="BI13" s="19">
        <f>G13*H13</f>
        <v>0</v>
      </c>
    </row>
    <row r="14" spans="1:61" ht="12.75">
      <c r="A14" s="2" t="s">
        <v>49</v>
      </c>
      <c r="B14" s="2" t="s">
        <v>50</v>
      </c>
      <c r="C14" s="55" t="s">
        <v>51</v>
      </c>
      <c r="D14" s="55"/>
      <c r="E14" s="55"/>
      <c r="F14" s="2" t="s">
        <v>52</v>
      </c>
      <c r="G14" s="19">
        <v>6.5</v>
      </c>
      <c r="H14" s="19">
        <v>0</v>
      </c>
      <c r="I14" s="19">
        <f>G14*AN14</f>
        <v>0</v>
      </c>
      <c r="J14" s="19">
        <f>G14*AO14</f>
        <v>0</v>
      </c>
      <c r="K14" s="19">
        <f>G14*H14</f>
        <v>0</v>
      </c>
      <c r="Y14" s="19">
        <f>IF(AP14="5",BI14,0)</f>
        <v>0</v>
      </c>
      <c r="AA14" s="19">
        <f>IF(AP14="1",BG14,0)</f>
        <v>0</v>
      </c>
      <c r="AB14" s="19">
        <f>IF(AP14="1",BH14,0)</f>
        <v>0</v>
      </c>
      <c r="AC14" s="19">
        <f>IF(AP14="7",BG14,0)</f>
        <v>0</v>
      </c>
      <c r="AD14" s="19">
        <f>IF(AP14="7",BH14,0)</f>
        <v>0</v>
      </c>
      <c r="AE14" s="19">
        <f>IF(AP14="2",BG14,0)</f>
        <v>0</v>
      </c>
      <c r="AF14" s="19">
        <f>IF(AP14="2",BH14,0)</f>
        <v>0</v>
      </c>
      <c r="AG14" s="19">
        <f>IF(AP14="0",BI14,0)</f>
        <v>0</v>
      </c>
      <c r="AH14" s="14"/>
      <c r="AI14" s="19">
        <f>IF(AM14=0,K14,0)</f>
        <v>0</v>
      </c>
      <c r="AJ14" s="19">
        <f>IF(AM14=15,K14,0)</f>
        <v>0</v>
      </c>
      <c r="AK14" s="19">
        <f>IF(AM14=21,K14,0)</f>
        <v>0</v>
      </c>
      <c r="AM14" s="19">
        <v>21</v>
      </c>
      <c r="AN14" s="19">
        <f>H14*0.716460969450173</f>
        <v>0</v>
      </c>
      <c r="AO14" s="19">
        <f>H14*(1-0.716460969450173)</f>
        <v>0</v>
      </c>
      <c r="AP14" s="20" t="s">
        <v>42</v>
      </c>
      <c r="AU14" s="19">
        <f>AV14+AW14</f>
        <v>0</v>
      </c>
      <c r="AV14" s="19">
        <f>G14*AN14</f>
        <v>0</v>
      </c>
      <c r="AW14" s="19">
        <f>G14*AO14</f>
        <v>0</v>
      </c>
      <c r="AX14" s="20" t="s">
        <v>46</v>
      </c>
      <c r="AY14" s="20" t="s">
        <v>47</v>
      </c>
      <c r="AZ14" s="14" t="s">
        <v>48</v>
      </c>
      <c r="BB14" s="19">
        <f>AV14+AW14</f>
        <v>0</v>
      </c>
      <c r="BC14" s="19">
        <f>H14/(100-BD14)*100</f>
        <v>0</v>
      </c>
      <c r="BD14" s="19">
        <v>0</v>
      </c>
      <c r="BE14" s="19">
        <f>14</f>
        <v>14</v>
      </c>
      <c r="BG14" s="19">
        <f>G14*AN14</f>
        <v>0</v>
      </c>
      <c r="BH14" s="19">
        <f>G14*AO14</f>
        <v>0</v>
      </c>
      <c r="BI14" s="19">
        <f>G14*H14</f>
        <v>0</v>
      </c>
    </row>
    <row r="15" spans="1:61" ht="12.75">
      <c r="A15" s="2" t="s">
        <v>53</v>
      </c>
      <c r="B15" s="2" t="s">
        <v>54</v>
      </c>
      <c r="C15" s="55" t="s">
        <v>55</v>
      </c>
      <c r="D15" s="55"/>
      <c r="E15" s="55"/>
      <c r="F15" s="2" t="s">
        <v>52</v>
      </c>
      <c r="G15" s="19">
        <v>1.02</v>
      </c>
      <c r="H15" s="19">
        <v>0</v>
      </c>
      <c r="I15" s="19">
        <f>G15*AN15</f>
        <v>0</v>
      </c>
      <c r="J15" s="19">
        <f>G15*AO15</f>
        <v>0</v>
      </c>
      <c r="K15" s="19">
        <f>G15*H15</f>
        <v>0</v>
      </c>
      <c r="Y15" s="19">
        <f>IF(AP15="5",BI15,0)</f>
        <v>0</v>
      </c>
      <c r="AA15" s="19">
        <f>IF(AP15="1",BG15,0)</f>
        <v>0</v>
      </c>
      <c r="AB15" s="19">
        <f>IF(AP15="1",BH15,0)</f>
        <v>0</v>
      </c>
      <c r="AC15" s="19">
        <f>IF(AP15="7",BG15,0)</f>
        <v>0</v>
      </c>
      <c r="AD15" s="19">
        <f>IF(AP15="7",BH15,0)</f>
        <v>0</v>
      </c>
      <c r="AE15" s="19">
        <f>IF(AP15="2",BG15,0)</f>
        <v>0</v>
      </c>
      <c r="AF15" s="19">
        <f>IF(AP15="2",BH15,0)</f>
        <v>0</v>
      </c>
      <c r="AG15" s="19">
        <f>IF(AP15="0",BI15,0)</f>
        <v>0</v>
      </c>
      <c r="AH15" s="14"/>
      <c r="AI15" s="19">
        <f>IF(AM15=0,K15,0)</f>
        <v>0</v>
      </c>
      <c r="AJ15" s="19">
        <f>IF(AM15=15,K15,0)</f>
        <v>0</v>
      </c>
      <c r="AK15" s="19">
        <f>IF(AM15=21,K15,0)</f>
        <v>0</v>
      </c>
      <c r="AM15" s="19">
        <v>21</v>
      </c>
      <c r="AN15" s="19">
        <f>H15*0.472885431400283</f>
        <v>0</v>
      </c>
      <c r="AO15" s="19">
        <f>H15*(1-0.472885431400283)</f>
        <v>0</v>
      </c>
      <c r="AP15" s="20" t="s">
        <v>42</v>
      </c>
      <c r="AU15" s="19">
        <f>AV15+AW15</f>
        <v>0</v>
      </c>
      <c r="AV15" s="19">
        <f>G15*AN15</f>
        <v>0</v>
      </c>
      <c r="AW15" s="19">
        <f>G15*AO15</f>
        <v>0</v>
      </c>
      <c r="AX15" s="20" t="s">
        <v>46</v>
      </c>
      <c r="AY15" s="20" t="s">
        <v>47</v>
      </c>
      <c r="AZ15" s="14" t="s">
        <v>48</v>
      </c>
      <c r="BB15" s="19">
        <f>AV15+AW15</f>
        <v>0</v>
      </c>
      <c r="BC15" s="19">
        <f>H15/(100-BD15)*100</f>
        <v>0</v>
      </c>
      <c r="BD15" s="19">
        <v>0</v>
      </c>
      <c r="BE15" s="19">
        <f>15</f>
        <v>15</v>
      </c>
      <c r="BG15" s="19">
        <f>G15*AN15</f>
        <v>0</v>
      </c>
      <c r="BH15" s="19">
        <f>G15*AO15</f>
        <v>0</v>
      </c>
      <c r="BI15" s="19">
        <f>G15*H15</f>
        <v>0</v>
      </c>
    </row>
    <row r="16" spans="1:61" ht="12.75">
      <c r="A16" s="2" t="s">
        <v>56</v>
      </c>
      <c r="B16" s="2" t="s">
        <v>57</v>
      </c>
      <c r="C16" s="55" t="s">
        <v>58</v>
      </c>
      <c r="D16" s="55"/>
      <c r="E16" s="55"/>
      <c r="F16" s="2" t="s">
        <v>52</v>
      </c>
      <c r="G16" s="19">
        <v>9.9</v>
      </c>
      <c r="H16" s="19">
        <v>0</v>
      </c>
      <c r="I16" s="19">
        <f>G16*AN16</f>
        <v>0</v>
      </c>
      <c r="J16" s="19">
        <f>G16*AO16</f>
        <v>0</v>
      </c>
      <c r="K16" s="19">
        <f>G16*H16</f>
        <v>0</v>
      </c>
      <c r="Y16" s="19">
        <f>IF(AP16="5",BI16,0)</f>
        <v>0</v>
      </c>
      <c r="AA16" s="19">
        <f>IF(AP16="1",BG16,0)</f>
        <v>0</v>
      </c>
      <c r="AB16" s="19">
        <f>IF(AP16="1",BH16,0)</f>
        <v>0</v>
      </c>
      <c r="AC16" s="19">
        <f>IF(AP16="7",BG16,0)</f>
        <v>0</v>
      </c>
      <c r="AD16" s="19">
        <f>IF(AP16="7",BH16,0)</f>
        <v>0</v>
      </c>
      <c r="AE16" s="19">
        <f>IF(AP16="2",BG16,0)</f>
        <v>0</v>
      </c>
      <c r="AF16" s="19">
        <f>IF(AP16="2",BH16,0)</f>
        <v>0</v>
      </c>
      <c r="AG16" s="19">
        <f>IF(AP16="0",BI16,0)</f>
        <v>0</v>
      </c>
      <c r="AH16" s="14"/>
      <c r="AI16" s="19">
        <f>IF(AM16=0,K16,0)</f>
        <v>0</v>
      </c>
      <c r="AJ16" s="19">
        <f>IF(AM16=15,K16,0)</f>
        <v>0</v>
      </c>
      <c r="AK16" s="19">
        <f>IF(AM16=21,K16,0)</f>
        <v>0</v>
      </c>
      <c r="AM16" s="19">
        <v>21</v>
      </c>
      <c r="AN16" s="19">
        <f>H16*0.64639085894405</f>
        <v>0</v>
      </c>
      <c r="AO16" s="19">
        <f>H16*(1-0.64639085894405)</f>
        <v>0</v>
      </c>
      <c r="AP16" s="20" t="s">
        <v>42</v>
      </c>
      <c r="AU16" s="19">
        <f>AV16+AW16</f>
        <v>0</v>
      </c>
      <c r="AV16" s="19">
        <f>G16*AN16</f>
        <v>0</v>
      </c>
      <c r="AW16" s="19">
        <f>G16*AO16</f>
        <v>0</v>
      </c>
      <c r="AX16" s="20" t="s">
        <v>46</v>
      </c>
      <c r="AY16" s="20" t="s">
        <v>47</v>
      </c>
      <c r="AZ16" s="14" t="s">
        <v>48</v>
      </c>
      <c r="BB16" s="19">
        <f>AV16+AW16</f>
        <v>0</v>
      </c>
      <c r="BC16" s="19">
        <f>H16/(100-BD16)*100</f>
        <v>0</v>
      </c>
      <c r="BD16" s="19">
        <v>0</v>
      </c>
      <c r="BE16" s="19">
        <f>16</f>
        <v>16</v>
      </c>
      <c r="BG16" s="19">
        <f>G16*AN16</f>
        <v>0</v>
      </c>
      <c r="BH16" s="19">
        <f>G16*AO16</f>
        <v>0</v>
      </c>
      <c r="BI16" s="19">
        <f>G16*H16</f>
        <v>0</v>
      </c>
    </row>
    <row r="17" spans="1:46" ht="12.75">
      <c r="A17" s="21"/>
      <c r="B17" s="22" t="s">
        <v>59</v>
      </c>
      <c r="C17" s="65" t="s">
        <v>60</v>
      </c>
      <c r="D17" s="65"/>
      <c r="E17" s="65"/>
      <c r="F17" s="21" t="s">
        <v>2</v>
      </c>
      <c r="G17" s="21" t="s">
        <v>2</v>
      </c>
      <c r="H17" s="21" t="s">
        <v>2</v>
      </c>
      <c r="I17" s="18">
        <f>SUM(I18:I18)</f>
        <v>0</v>
      </c>
      <c r="J17" s="18">
        <f>SUM(J18:J18)</f>
        <v>0</v>
      </c>
      <c r="K17" s="18">
        <f>SUM(K18:K18)</f>
        <v>0</v>
      </c>
      <c r="AH17" s="14"/>
      <c r="AR17" s="18">
        <f>SUM(AI18:AI18)</f>
        <v>0</v>
      </c>
      <c r="AS17" s="18">
        <f>SUM(AJ18:AJ18)</f>
        <v>0</v>
      </c>
      <c r="AT17" s="18">
        <f>SUM(AK18:AK18)</f>
        <v>0</v>
      </c>
    </row>
    <row r="18" spans="1:61" ht="12.75">
      <c r="A18" s="2" t="s">
        <v>61</v>
      </c>
      <c r="B18" s="2" t="s">
        <v>62</v>
      </c>
      <c r="C18" s="55" t="s">
        <v>63</v>
      </c>
      <c r="D18" s="55"/>
      <c r="E18" s="55"/>
      <c r="F18" s="2" t="s">
        <v>64</v>
      </c>
      <c r="G18" s="19">
        <v>18</v>
      </c>
      <c r="H18" s="19">
        <v>0</v>
      </c>
      <c r="I18" s="19">
        <f>G18*AN18</f>
        <v>0</v>
      </c>
      <c r="J18" s="19">
        <f>G18*AO18</f>
        <v>0</v>
      </c>
      <c r="K18" s="19">
        <f>G18*H18</f>
        <v>0</v>
      </c>
      <c r="Y18" s="19">
        <f>IF(AP18="5",BI18,0)</f>
        <v>0</v>
      </c>
      <c r="AA18" s="19">
        <f>IF(AP18="1",BG18,0)</f>
        <v>0</v>
      </c>
      <c r="AB18" s="19">
        <f>IF(AP18="1",BH18,0)</f>
        <v>0</v>
      </c>
      <c r="AC18" s="19">
        <f>IF(AP18="7",BG18,0)</f>
        <v>0</v>
      </c>
      <c r="AD18" s="19">
        <f>IF(AP18="7",BH18,0)</f>
        <v>0</v>
      </c>
      <c r="AE18" s="19">
        <f>IF(AP18="2",BG18,0)</f>
        <v>0</v>
      </c>
      <c r="AF18" s="19">
        <f>IF(AP18="2",BH18,0)</f>
        <v>0</v>
      </c>
      <c r="AG18" s="19">
        <f>IF(AP18="0",BI18,0)</f>
        <v>0</v>
      </c>
      <c r="AH18" s="14"/>
      <c r="AI18" s="19">
        <f>IF(AM18=0,K18,0)</f>
        <v>0</v>
      </c>
      <c r="AJ18" s="19">
        <f>IF(AM18=15,K18,0)</f>
        <v>0</v>
      </c>
      <c r="AK18" s="19">
        <f>IF(AM18=21,K18,0)</f>
        <v>0</v>
      </c>
      <c r="AM18" s="19">
        <v>21</v>
      </c>
      <c r="AN18" s="19">
        <f>H18*0.336345514950166</f>
        <v>0</v>
      </c>
      <c r="AO18" s="19">
        <f>H18*(1-0.336345514950166)</f>
        <v>0</v>
      </c>
      <c r="AP18" s="20" t="s">
        <v>42</v>
      </c>
      <c r="AU18" s="19">
        <f>AV18+AW18</f>
        <v>0</v>
      </c>
      <c r="AV18" s="19">
        <f>G18*AN18</f>
        <v>0</v>
      </c>
      <c r="AW18" s="19">
        <f>G18*AO18</f>
        <v>0</v>
      </c>
      <c r="AX18" s="20" t="s">
        <v>65</v>
      </c>
      <c r="AY18" s="20" t="s">
        <v>66</v>
      </c>
      <c r="AZ18" s="14" t="s">
        <v>48</v>
      </c>
      <c r="BB18" s="19">
        <f>AV18+AW18</f>
        <v>0</v>
      </c>
      <c r="BC18" s="19">
        <f>H18/(100-BD18)*100</f>
        <v>0</v>
      </c>
      <c r="BD18" s="19">
        <v>0</v>
      </c>
      <c r="BE18" s="19">
        <f>18</f>
        <v>18</v>
      </c>
      <c r="BG18" s="19">
        <f>G18*AN18</f>
        <v>0</v>
      </c>
      <c r="BH18" s="19">
        <f>G18*AO18</f>
        <v>0</v>
      </c>
      <c r="BI18" s="19">
        <f>G18*H18</f>
        <v>0</v>
      </c>
    </row>
    <row r="19" spans="1:46" ht="12.75">
      <c r="A19" s="21"/>
      <c r="B19" s="22" t="s">
        <v>67</v>
      </c>
      <c r="C19" s="65" t="s">
        <v>68</v>
      </c>
      <c r="D19" s="65"/>
      <c r="E19" s="65"/>
      <c r="F19" s="21" t="s">
        <v>2</v>
      </c>
      <c r="G19" s="21" t="s">
        <v>2</v>
      </c>
      <c r="H19" s="21" t="s">
        <v>2</v>
      </c>
      <c r="I19" s="18">
        <f>SUM(I20:I20)</f>
        <v>0</v>
      </c>
      <c r="J19" s="18">
        <f>SUM(J20:J20)</f>
        <v>0</v>
      </c>
      <c r="K19" s="18">
        <f>SUM(K20:K20)</f>
        <v>0</v>
      </c>
      <c r="AH19" s="14"/>
      <c r="AR19" s="18">
        <f>SUM(AI20:AI20)</f>
        <v>0</v>
      </c>
      <c r="AS19" s="18">
        <f>SUM(AJ20:AJ20)</f>
        <v>0</v>
      </c>
      <c r="AT19" s="18">
        <f>SUM(AK20:AK20)</f>
        <v>0</v>
      </c>
    </row>
    <row r="20" spans="1:61" ht="12.75">
      <c r="A20" s="2" t="s">
        <v>326</v>
      </c>
      <c r="B20" s="2" t="s">
        <v>70</v>
      </c>
      <c r="C20" s="55" t="s">
        <v>71</v>
      </c>
      <c r="D20" s="55"/>
      <c r="E20" s="55"/>
      <c r="F20" s="2" t="s">
        <v>72</v>
      </c>
      <c r="G20" s="19">
        <v>3</v>
      </c>
      <c r="H20" s="19">
        <v>0</v>
      </c>
      <c r="I20" s="19">
        <f>G20*AN20</f>
        <v>0</v>
      </c>
      <c r="J20" s="19">
        <f>G20*AO20</f>
        <v>0</v>
      </c>
      <c r="K20" s="19">
        <f>G20*H20</f>
        <v>0</v>
      </c>
      <c r="Y20" s="19">
        <f>IF(AP20="5",BI20,0)</f>
        <v>0</v>
      </c>
      <c r="AA20" s="19">
        <f>IF(AP20="1",BG20,0)</f>
        <v>0</v>
      </c>
      <c r="AB20" s="19">
        <f>IF(AP20="1",BH20,0)</f>
        <v>0</v>
      </c>
      <c r="AC20" s="19">
        <f>IF(AP20="7",BG20,0)</f>
        <v>0</v>
      </c>
      <c r="AD20" s="19">
        <f>IF(AP20="7",BH20,0)</f>
        <v>0</v>
      </c>
      <c r="AE20" s="19">
        <f>IF(AP20="2",BG20,0)</f>
        <v>0</v>
      </c>
      <c r="AF20" s="19">
        <f>IF(AP20="2",BH20,0)</f>
        <v>0</v>
      </c>
      <c r="AG20" s="19">
        <f>IF(AP20="0",BI20,0)</f>
        <v>0</v>
      </c>
      <c r="AH20" s="14"/>
      <c r="AI20" s="19">
        <f>IF(AM20=0,K20,0)</f>
        <v>0</v>
      </c>
      <c r="AJ20" s="19">
        <f>IF(AM20=15,K20,0)</f>
        <v>0</v>
      </c>
      <c r="AK20" s="19">
        <f>IF(AM20=21,K20,0)</f>
        <v>0</v>
      </c>
      <c r="AM20" s="19">
        <v>21</v>
      </c>
      <c r="AN20" s="19">
        <f>H20*0.0196072023790072</f>
        <v>0</v>
      </c>
      <c r="AO20" s="19">
        <f>H20*(1-0.0196072023790072)</f>
        <v>0</v>
      </c>
      <c r="AP20" s="20" t="s">
        <v>69</v>
      </c>
      <c r="AU20" s="19">
        <f>AV20+AW20</f>
        <v>0</v>
      </c>
      <c r="AV20" s="19">
        <f>G20*AN20</f>
        <v>0</v>
      </c>
      <c r="AW20" s="19">
        <f>G20*AO20</f>
        <v>0</v>
      </c>
      <c r="AX20" s="20" t="s">
        <v>73</v>
      </c>
      <c r="AY20" s="20" t="s">
        <v>74</v>
      </c>
      <c r="AZ20" s="14" t="s">
        <v>48</v>
      </c>
      <c r="BB20" s="19">
        <f>AV20+AW20</f>
        <v>0</v>
      </c>
      <c r="BC20" s="19">
        <f>H20/(100-BD20)*100</f>
        <v>0</v>
      </c>
      <c r="BD20" s="19">
        <v>0</v>
      </c>
      <c r="BE20" s="19">
        <f>22</f>
        <v>22</v>
      </c>
      <c r="BG20" s="19">
        <f>G20*AN20</f>
        <v>0</v>
      </c>
      <c r="BH20" s="19">
        <f>G20*AO20</f>
        <v>0</v>
      </c>
      <c r="BI20" s="19">
        <f>G20*H20</f>
        <v>0</v>
      </c>
    </row>
    <row r="21" spans="1:61" ht="12.75">
      <c r="A21" s="2" t="s">
        <v>69</v>
      </c>
      <c r="B21" s="2" t="s">
        <v>220</v>
      </c>
      <c r="C21" s="55" t="s">
        <v>327</v>
      </c>
      <c r="D21" s="55"/>
      <c r="E21" s="55"/>
      <c r="F21" s="2" t="s">
        <v>213</v>
      </c>
      <c r="G21" s="19">
        <v>2</v>
      </c>
      <c r="H21" s="19">
        <v>0</v>
      </c>
      <c r="I21" s="19">
        <f>G21*AN21</f>
        <v>0</v>
      </c>
      <c r="J21" s="19">
        <f>G21*AO21</f>
        <v>0</v>
      </c>
      <c r="K21" s="19">
        <f>G21*H21</f>
        <v>0</v>
      </c>
      <c r="Y21" s="19"/>
      <c r="AA21" s="19"/>
      <c r="AB21" s="19"/>
      <c r="AC21" s="19"/>
      <c r="AD21" s="19"/>
      <c r="AE21" s="19"/>
      <c r="AF21" s="19"/>
      <c r="AG21" s="19"/>
      <c r="AH21" s="14"/>
      <c r="AI21" s="19"/>
      <c r="AJ21" s="19"/>
      <c r="AK21" s="19"/>
      <c r="AM21" s="19"/>
      <c r="AN21" s="19"/>
      <c r="AO21" s="19"/>
      <c r="AP21" s="20"/>
      <c r="AU21" s="19"/>
      <c r="AV21" s="19"/>
      <c r="AW21" s="19"/>
      <c r="AX21" s="20"/>
      <c r="AY21" s="20"/>
      <c r="AZ21" s="14"/>
      <c r="BB21" s="19"/>
      <c r="BC21" s="19"/>
      <c r="BD21" s="19"/>
      <c r="BE21" s="19"/>
      <c r="BG21" s="19"/>
      <c r="BH21" s="19"/>
      <c r="BI21" s="19"/>
    </row>
    <row r="22" spans="1:46" ht="12.75">
      <c r="A22" s="21"/>
      <c r="B22" s="22" t="s">
        <v>75</v>
      </c>
      <c r="C22" s="65" t="s">
        <v>76</v>
      </c>
      <c r="D22" s="65"/>
      <c r="E22" s="65"/>
      <c r="F22" s="21" t="s">
        <v>2</v>
      </c>
      <c r="G22" s="21" t="s">
        <v>2</v>
      </c>
      <c r="H22" s="21" t="s">
        <v>2</v>
      </c>
      <c r="I22" s="18">
        <f>SUM(I23:I27)</f>
        <v>0</v>
      </c>
      <c r="J22" s="18">
        <f>SUM(J23:J27)</f>
        <v>0</v>
      </c>
      <c r="K22" s="18">
        <f>SUM(K23:K27)</f>
        <v>0</v>
      </c>
      <c r="AH22" s="14"/>
      <c r="AR22" s="18">
        <f>SUM(AI23:AI27)</f>
        <v>0</v>
      </c>
      <c r="AS22" s="18">
        <f>SUM(AJ23:AJ27)</f>
        <v>0</v>
      </c>
      <c r="AT22" s="18">
        <f>SUM(AK23:AK27)</f>
        <v>0</v>
      </c>
    </row>
    <row r="23" spans="1:61" ht="12.75">
      <c r="A23" s="2" t="s">
        <v>77</v>
      </c>
      <c r="B23" s="2" t="s">
        <v>89</v>
      </c>
      <c r="C23" s="55" t="s">
        <v>228</v>
      </c>
      <c r="D23" s="55"/>
      <c r="E23" s="55"/>
      <c r="F23" s="2" t="s">
        <v>52</v>
      </c>
      <c r="G23" s="19">
        <v>24</v>
      </c>
      <c r="H23" s="19">
        <v>0</v>
      </c>
      <c r="I23" s="19">
        <f>G23*AN23</f>
        <v>0</v>
      </c>
      <c r="J23" s="19">
        <f>G23*AO23</f>
        <v>0</v>
      </c>
      <c r="K23" s="19">
        <f>G23*H23</f>
        <v>0</v>
      </c>
      <c r="Y23" s="19">
        <f>IF(AP23="5",BI23,0)</f>
        <v>0</v>
      </c>
      <c r="AA23" s="19">
        <f>IF(AP23="1",BG23,0)</f>
        <v>0</v>
      </c>
      <c r="AB23" s="19">
        <f>IF(AP23="1",BH23,0)</f>
        <v>0</v>
      </c>
      <c r="AC23" s="19">
        <f>IF(AP23="7",BG23,0)</f>
        <v>0</v>
      </c>
      <c r="AD23" s="19">
        <f>IF(AP23="7",BH23,0)</f>
        <v>0</v>
      </c>
      <c r="AE23" s="19">
        <f>IF(AP23="2",BG23,0)</f>
        <v>0</v>
      </c>
      <c r="AF23" s="19">
        <f>IF(AP23="2",BH23,0)</f>
        <v>0</v>
      </c>
      <c r="AG23" s="19">
        <f>IF(AP23="0",BI23,0)</f>
        <v>0</v>
      </c>
      <c r="AH23" s="14"/>
      <c r="AI23" s="19">
        <f>IF(AM23=0,K23,0)</f>
        <v>0</v>
      </c>
      <c r="AJ23" s="19">
        <f>IF(AM23=15,K23,0)</f>
        <v>0</v>
      </c>
      <c r="AK23" s="19">
        <f>IF(AM23=21,K23,0)</f>
        <v>0</v>
      </c>
      <c r="AM23" s="19">
        <v>21</v>
      </c>
      <c r="AN23" s="19">
        <f>H23*0</f>
        <v>0</v>
      </c>
      <c r="AO23" s="19">
        <f>H23*(1-0)</f>
        <v>0</v>
      </c>
      <c r="AP23" s="20" t="s">
        <v>69</v>
      </c>
      <c r="AU23" s="19">
        <f>AV23+AW23</f>
        <v>0</v>
      </c>
      <c r="AV23" s="19">
        <f>G23*AN23</f>
        <v>0</v>
      </c>
      <c r="AW23" s="19">
        <f>G23*AO23</f>
        <v>0</v>
      </c>
      <c r="AX23" s="20" t="s">
        <v>79</v>
      </c>
      <c r="AY23" s="20" t="s">
        <v>80</v>
      </c>
      <c r="AZ23" s="14" t="s">
        <v>48</v>
      </c>
      <c r="BB23" s="19">
        <f>AV23+AW23</f>
        <v>0</v>
      </c>
      <c r="BC23" s="19">
        <f>H23/(100-BD23)*100</f>
        <v>0</v>
      </c>
      <c r="BD23" s="19">
        <v>0</v>
      </c>
      <c r="BE23" s="19">
        <f>24</f>
        <v>24</v>
      </c>
      <c r="BG23" s="19">
        <f>G23*AN23</f>
        <v>0</v>
      </c>
      <c r="BH23" s="19">
        <f>G23*AO23</f>
        <v>0</v>
      </c>
      <c r="BI23" s="19">
        <f>G23*H23</f>
        <v>0</v>
      </c>
    </row>
    <row r="24" spans="1:61" ht="12.75">
      <c r="A24" s="2" t="s">
        <v>81</v>
      </c>
      <c r="B24" s="2" t="s">
        <v>78</v>
      </c>
      <c r="C24" s="55" t="s">
        <v>229</v>
      </c>
      <c r="D24" s="55"/>
      <c r="E24" s="55"/>
      <c r="F24" s="2" t="s">
        <v>52</v>
      </c>
      <c r="G24" s="19">
        <v>24</v>
      </c>
      <c r="H24" s="19">
        <v>0</v>
      </c>
      <c r="I24" s="19">
        <f>G24*AN24</f>
        <v>0</v>
      </c>
      <c r="J24" s="19">
        <f>G24*AO24</f>
        <v>0</v>
      </c>
      <c r="K24" s="19">
        <f>G24*H24</f>
        <v>0</v>
      </c>
      <c r="Y24" s="19"/>
      <c r="AA24" s="19"/>
      <c r="AB24" s="19"/>
      <c r="AC24" s="19"/>
      <c r="AD24" s="19"/>
      <c r="AE24" s="19"/>
      <c r="AF24" s="19"/>
      <c r="AG24" s="19"/>
      <c r="AH24" s="14"/>
      <c r="AI24" s="19"/>
      <c r="AJ24" s="19"/>
      <c r="AK24" s="19"/>
      <c r="AM24" s="19"/>
      <c r="AN24" s="19"/>
      <c r="AO24" s="19"/>
      <c r="AP24" s="20"/>
      <c r="AU24" s="19"/>
      <c r="AV24" s="19"/>
      <c r="AW24" s="19"/>
      <c r="AX24" s="20"/>
      <c r="AY24" s="20"/>
      <c r="AZ24" s="14"/>
      <c r="BB24" s="19"/>
      <c r="BC24" s="19"/>
      <c r="BD24" s="19"/>
      <c r="BE24" s="19"/>
      <c r="BG24" s="19"/>
      <c r="BH24" s="19"/>
      <c r="BI24" s="19"/>
    </row>
    <row r="25" spans="1:61" ht="12.75">
      <c r="A25" s="2" t="s">
        <v>84</v>
      </c>
      <c r="B25" s="2" t="s">
        <v>324</v>
      </c>
      <c r="C25" s="2" t="s">
        <v>325</v>
      </c>
      <c r="D25" s="2"/>
      <c r="E25" s="2"/>
      <c r="F25" s="2" t="s">
        <v>52</v>
      </c>
      <c r="G25" s="19">
        <v>24</v>
      </c>
      <c r="H25" s="19">
        <v>0</v>
      </c>
      <c r="I25" s="19">
        <f>G25*AN25</f>
        <v>0</v>
      </c>
      <c r="J25" s="19">
        <f>G25*AO25</f>
        <v>0</v>
      </c>
      <c r="K25" s="19">
        <f>G25*H25</f>
        <v>0</v>
      </c>
      <c r="Y25" s="19"/>
      <c r="AA25" s="19"/>
      <c r="AB25" s="19"/>
      <c r="AC25" s="19"/>
      <c r="AD25" s="19"/>
      <c r="AE25" s="19"/>
      <c r="AF25" s="19"/>
      <c r="AG25" s="19"/>
      <c r="AH25" s="14"/>
      <c r="AI25" s="19"/>
      <c r="AJ25" s="19"/>
      <c r="AK25" s="19"/>
      <c r="AM25" s="19"/>
      <c r="AN25" s="19"/>
      <c r="AO25" s="19"/>
      <c r="AP25" s="20"/>
      <c r="AU25" s="19"/>
      <c r="AV25" s="19"/>
      <c r="AW25" s="19"/>
      <c r="AX25" s="20"/>
      <c r="AY25" s="20"/>
      <c r="AZ25" s="14"/>
      <c r="BB25" s="19"/>
      <c r="BC25" s="19"/>
      <c r="BD25" s="19"/>
      <c r="BE25" s="19"/>
      <c r="BG25" s="19"/>
      <c r="BH25" s="19"/>
      <c r="BI25" s="19"/>
    </row>
    <row r="26" spans="1:61" ht="12.75">
      <c r="A26" s="2" t="s">
        <v>328</v>
      </c>
      <c r="B26" s="2" t="s">
        <v>82</v>
      </c>
      <c r="C26" s="55" t="s">
        <v>83</v>
      </c>
      <c r="D26" s="55"/>
      <c r="E26" s="55"/>
      <c r="F26" s="2" t="s">
        <v>64</v>
      </c>
      <c r="G26" s="19">
        <v>3.2</v>
      </c>
      <c r="H26" s="19">
        <v>0</v>
      </c>
      <c r="I26" s="19">
        <f>G26*AN26</f>
        <v>0</v>
      </c>
      <c r="J26" s="19">
        <f>G26*AO26</f>
        <v>0</v>
      </c>
      <c r="K26" s="19">
        <f>G26*H26</f>
        <v>0</v>
      </c>
      <c r="Y26" s="19">
        <f>IF(AP26="5",BI26,0)</f>
        <v>0</v>
      </c>
      <c r="AA26" s="19">
        <f>IF(AP26="1",BG26,0)</f>
        <v>0</v>
      </c>
      <c r="AB26" s="19">
        <f>IF(AP26="1",BH26,0)</f>
        <v>0</v>
      </c>
      <c r="AC26" s="19">
        <f>IF(AP26="7",BG26,0)</f>
        <v>0</v>
      </c>
      <c r="AD26" s="19">
        <f>IF(AP26="7",BH26,0)</f>
        <v>0</v>
      </c>
      <c r="AE26" s="19">
        <f>IF(AP26="2",BG26,0)</f>
        <v>0</v>
      </c>
      <c r="AF26" s="19">
        <f>IF(AP26="2",BH26,0)</f>
        <v>0</v>
      </c>
      <c r="AG26" s="19">
        <f>IF(AP26="0",BI26,0)</f>
        <v>0</v>
      </c>
      <c r="AH26" s="14"/>
      <c r="AI26" s="19">
        <f>IF(AM26=0,K26,0)</f>
        <v>0</v>
      </c>
      <c r="AJ26" s="19">
        <f>IF(AM26=15,K26,0)</f>
        <v>0</v>
      </c>
      <c r="AK26" s="19">
        <f>IF(AM26=21,K26,0)</f>
        <v>0</v>
      </c>
      <c r="AM26" s="19">
        <v>21</v>
      </c>
      <c r="AN26" s="19">
        <f>H26*0.660588235294118</f>
        <v>0</v>
      </c>
      <c r="AO26" s="19">
        <f>H26*(1-0.660588235294118)</f>
        <v>0</v>
      </c>
      <c r="AP26" s="20" t="s">
        <v>69</v>
      </c>
      <c r="AU26" s="19">
        <f>AV26+AW26</f>
        <v>0</v>
      </c>
      <c r="AV26" s="19">
        <f>G26*AN26</f>
        <v>0</v>
      </c>
      <c r="AW26" s="19">
        <f>G26*AO26</f>
        <v>0</v>
      </c>
      <c r="AX26" s="20" t="s">
        <v>79</v>
      </c>
      <c r="AY26" s="20" t="s">
        <v>80</v>
      </c>
      <c r="AZ26" s="14" t="s">
        <v>48</v>
      </c>
      <c r="BB26" s="19">
        <f>AV26+AW26</f>
        <v>0</v>
      </c>
      <c r="BC26" s="19">
        <f>H26/(100-BD26)*100</f>
        <v>0</v>
      </c>
      <c r="BD26" s="19">
        <v>0</v>
      </c>
      <c r="BE26" s="19">
        <f>25</f>
        <v>25</v>
      </c>
      <c r="BG26" s="19">
        <f>G26*AN26</f>
        <v>0</v>
      </c>
      <c r="BH26" s="19">
        <f>G26*AO26</f>
        <v>0</v>
      </c>
      <c r="BI26" s="19">
        <f>G26*H26</f>
        <v>0</v>
      </c>
    </row>
    <row r="27" spans="1:61" ht="12.75">
      <c r="A27" s="2" t="s">
        <v>91</v>
      </c>
      <c r="B27" s="2" t="s">
        <v>85</v>
      </c>
      <c r="C27" s="55" t="s">
        <v>86</v>
      </c>
      <c r="D27" s="55"/>
      <c r="E27" s="55"/>
      <c r="F27" s="2" t="s">
        <v>52</v>
      </c>
      <c r="G27" s="19">
        <v>24</v>
      </c>
      <c r="H27" s="19">
        <v>0</v>
      </c>
      <c r="I27" s="19">
        <f>G27*AN27</f>
        <v>0</v>
      </c>
      <c r="J27" s="19">
        <f>G27*AO27</f>
        <v>0</v>
      </c>
      <c r="K27" s="19">
        <f>G27*H27</f>
        <v>0</v>
      </c>
      <c r="Y27" s="19">
        <f>IF(AP27="5",BI27,0)</f>
        <v>0</v>
      </c>
      <c r="AA27" s="19">
        <f>IF(AP27="1",BG27,0)</f>
        <v>0</v>
      </c>
      <c r="AB27" s="19">
        <f>IF(AP27="1",BH27,0)</f>
        <v>0</v>
      </c>
      <c r="AC27" s="19">
        <f>IF(AP27="7",BG27,0)</f>
        <v>0</v>
      </c>
      <c r="AD27" s="19">
        <f>IF(AP27="7",BH27,0)</f>
        <v>0</v>
      </c>
      <c r="AE27" s="19">
        <f>IF(AP27="2",BG27,0)</f>
        <v>0</v>
      </c>
      <c r="AF27" s="19">
        <f>IF(AP27="2",BH27,0)</f>
        <v>0</v>
      </c>
      <c r="AG27" s="19">
        <f>IF(AP27="0",BI27,0)</f>
        <v>0</v>
      </c>
      <c r="AH27" s="14"/>
      <c r="AI27" s="19">
        <f>IF(AM27=0,K27,0)</f>
        <v>0</v>
      </c>
      <c r="AJ27" s="19">
        <f>IF(AM27=15,K27,0)</f>
        <v>0</v>
      </c>
      <c r="AK27" s="19">
        <f>IF(AM27=21,K27,0)</f>
        <v>0</v>
      </c>
      <c r="AM27" s="19">
        <v>21</v>
      </c>
      <c r="AN27" s="19">
        <f>H27*0.165450643776824</f>
        <v>0</v>
      </c>
      <c r="AO27" s="19">
        <f>H27*(1-0.165450643776824)</f>
        <v>0</v>
      </c>
      <c r="AP27" s="20" t="s">
        <v>69</v>
      </c>
      <c r="AU27" s="19">
        <f>AV27+AW27</f>
        <v>0</v>
      </c>
      <c r="AV27" s="19">
        <f>G27*AN27</f>
        <v>0</v>
      </c>
      <c r="AW27" s="19">
        <f>G27*AO27</f>
        <v>0</v>
      </c>
      <c r="AX27" s="20" t="s">
        <v>79</v>
      </c>
      <c r="AY27" s="20" t="s">
        <v>80</v>
      </c>
      <c r="AZ27" s="14" t="s">
        <v>48</v>
      </c>
      <c r="BB27" s="19">
        <f>AV27+AW27</f>
        <v>0</v>
      </c>
      <c r="BC27" s="19">
        <f>H27/(100-BD27)*100</f>
        <v>0</v>
      </c>
      <c r="BD27" s="19">
        <v>0</v>
      </c>
      <c r="BE27" s="19">
        <f>26</f>
        <v>26</v>
      </c>
      <c r="BG27" s="19">
        <f>G27*AN27</f>
        <v>0</v>
      </c>
      <c r="BH27" s="19">
        <f>G27*AO27</f>
        <v>0</v>
      </c>
      <c r="BI27" s="19">
        <f>G27*H27</f>
        <v>0</v>
      </c>
    </row>
    <row r="28" spans="1:46" ht="12.75">
      <c r="A28" s="21"/>
      <c r="B28" s="22" t="s">
        <v>87</v>
      </c>
      <c r="C28" s="65" t="s">
        <v>88</v>
      </c>
      <c r="D28" s="65"/>
      <c r="E28" s="65"/>
      <c r="F28" s="21" t="s">
        <v>2</v>
      </c>
      <c r="G28" s="21" t="s">
        <v>2</v>
      </c>
      <c r="H28" s="21" t="s">
        <v>2</v>
      </c>
      <c r="I28" s="18">
        <f>SUM(I29:I30)</f>
        <v>0</v>
      </c>
      <c r="J28" s="18">
        <f>SUM(J29:J30)</f>
        <v>0</v>
      </c>
      <c r="K28" s="18">
        <f>SUM(K29:K30)</f>
        <v>0</v>
      </c>
      <c r="AH28" s="14"/>
      <c r="AR28" s="18">
        <f>SUM(AI29:AI30)</f>
        <v>0</v>
      </c>
      <c r="AS28" s="18">
        <f>SUM(AJ29:AJ30)</f>
        <v>0</v>
      </c>
      <c r="AT28" s="18">
        <f>SUM(AK29:AK30)</f>
        <v>0</v>
      </c>
    </row>
    <row r="29" spans="1:61" ht="12.75">
      <c r="A29" s="2" t="s">
        <v>94</v>
      </c>
      <c r="B29" s="2" t="s">
        <v>92</v>
      </c>
      <c r="C29" s="55" t="s">
        <v>93</v>
      </c>
      <c r="D29" s="55"/>
      <c r="E29" s="55"/>
      <c r="F29" s="2" t="s">
        <v>64</v>
      </c>
      <c r="G29" s="19">
        <v>19.6</v>
      </c>
      <c r="H29" s="19">
        <v>0</v>
      </c>
      <c r="I29" s="19">
        <f>G29*AN29</f>
        <v>0</v>
      </c>
      <c r="J29" s="19">
        <f>G29*AO29</f>
        <v>0</v>
      </c>
      <c r="K29" s="19">
        <f>G29*H29</f>
        <v>0</v>
      </c>
      <c r="Y29" s="19">
        <f>IF(AP29="5",BI29,0)</f>
        <v>0</v>
      </c>
      <c r="AA29" s="19">
        <f>IF(AP29="1",BG29,0)</f>
        <v>0</v>
      </c>
      <c r="AB29" s="19">
        <f>IF(AP29="1",BH29,0)</f>
        <v>0</v>
      </c>
      <c r="AC29" s="19">
        <f>IF(AP29="7",BG29,0)</f>
        <v>0</v>
      </c>
      <c r="AD29" s="19">
        <f>IF(AP29="7",BH29,0)</f>
        <v>0</v>
      </c>
      <c r="AE29" s="19">
        <f>IF(AP29="2",BG29,0)</f>
        <v>0</v>
      </c>
      <c r="AF29" s="19">
        <f>IF(AP29="2",BH29,0)</f>
        <v>0</v>
      </c>
      <c r="AG29" s="19">
        <f>IF(AP29="0",BI29,0)</f>
        <v>0</v>
      </c>
      <c r="AH29" s="14"/>
      <c r="AI29" s="19">
        <f>IF(AM29=0,K29,0)</f>
        <v>0</v>
      </c>
      <c r="AJ29" s="19">
        <f>IF(AM29=15,K29,0)</f>
        <v>0</v>
      </c>
      <c r="AK29" s="19">
        <f>IF(AM29=21,K29,0)</f>
        <v>0</v>
      </c>
      <c r="AM29" s="19">
        <v>21</v>
      </c>
      <c r="AN29" s="19">
        <f>H29*0</f>
        <v>0</v>
      </c>
      <c r="AO29" s="19">
        <f>H29*(1-0)</f>
        <v>0</v>
      </c>
      <c r="AP29" s="20" t="s">
        <v>69</v>
      </c>
      <c r="AU29" s="19">
        <f>AV29+AW29</f>
        <v>0</v>
      </c>
      <c r="AV29" s="19">
        <f>G29*AN29</f>
        <v>0</v>
      </c>
      <c r="AW29" s="19">
        <f>G29*AO29</f>
        <v>0</v>
      </c>
      <c r="AX29" s="20" t="s">
        <v>90</v>
      </c>
      <c r="AY29" s="20" t="s">
        <v>80</v>
      </c>
      <c r="AZ29" s="14" t="s">
        <v>48</v>
      </c>
      <c r="BB29" s="19">
        <f>AV29+AW29</f>
        <v>0</v>
      </c>
      <c r="BC29" s="19">
        <f>H29/(100-BD29)*100</f>
        <v>0</v>
      </c>
      <c r="BD29" s="19">
        <v>0</v>
      </c>
      <c r="BE29" s="19">
        <f>29</f>
        <v>29</v>
      </c>
      <c r="BG29" s="19">
        <f>G29*AN29</f>
        <v>0</v>
      </c>
      <c r="BH29" s="19">
        <f>G29*AO29</f>
        <v>0</v>
      </c>
      <c r="BI29" s="19">
        <f>G29*H29</f>
        <v>0</v>
      </c>
    </row>
    <row r="30" spans="1:61" ht="12.75">
      <c r="A30" s="2" t="s">
        <v>99</v>
      </c>
      <c r="B30" s="2" t="s">
        <v>95</v>
      </c>
      <c r="C30" s="55" t="s">
        <v>96</v>
      </c>
      <c r="D30" s="55"/>
      <c r="E30" s="55"/>
      <c r="F30" s="2" t="s">
        <v>52</v>
      </c>
      <c r="G30" s="19">
        <v>24</v>
      </c>
      <c r="H30" s="19">
        <v>0</v>
      </c>
      <c r="I30" s="19">
        <f>G30*AN30</f>
        <v>0</v>
      </c>
      <c r="J30" s="19">
        <f>G30*AO30</f>
        <v>0</v>
      </c>
      <c r="K30" s="19">
        <f>G30*H30</f>
        <v>0</v>
      </c>
      <c r="Y30" s="19">
        <f>IF(AP30="5",BI30,0)</f>
        <v>0</v>
      </c>
      <c r="AA30" s="19">
        <f>IF(AP30="1",BG30,0)</f>
        <v>0</v>
      </c>
      <c r="AB30" s="19">
        <f>IF(AP30="1",BH30,0)</f>
        <v>0</v>
      </c>
      <c r="AC30" s="19">
        <f>IF(AP30="7",BG30,0)</f>
        <v>0</v>
      </c>
      <c r="AD30" s="19">
        <f>IF(AP30="7",BH30,0)</f>
        <v>0</v>
      </c>
      <c r="AE30" s="19">
        <f>IF(AP30="2",BG30,0)</f>
        <v>0</v>
      </c>
      <c r="AF30" s="19">
        <f>IF(AP30="2",BH30,0)</f>
        <v>0</v>
      </c>
      <c r="AG30" s="19">
        <f>IF(AP30="0",BI30,0)</f>
        <v>0</v>
      </c>
      <c r="AH30" s="14"/>
      <c r="AI30" s="19">
        <f>IF(AM30=0,K30,0)</f>
        <v>0</v>
      </c>
      <c r="AJ30" s="19">
        <f>IF(AM30=15,K30,0)</f>
        <v>0</v>
      </c>
      <c r="AK30" s="19">
        <f>IF(AM30=21,K30,0)</f>
        <v>0</v>
      </c>
      <c r="AM30" s="19">
        <v>21</v>
      </c>
      <c r="AN30" s="19">
        <f>H30*0</f>
        <v>0</v>
      </c>
      <c r="AO30" s="19">
        <f>H30*(1-0)</f>
        <v>0</v>
      </c>
      <c r="AP30" s="20" t="s">
        <v>69</v>
      </c>
      <c r="AU30" s="19">
        <f>AV30+AW30</f>
        <v>0</v>
      </c>
      <c r="AV30" s="19">
        <f>G30*AN30</f>
        <v>0</v>
      </c>
      <c r="AW30" s="19">
        <f>G30*AO30</f>
        <v>0</v>
      </c>
      <c r="AX30" s="20" t="s">
        <v>90</v>
      </c>
      <c r="AY30" s="20" t="s">
        <v>80</v>
      </c>
      <c r="AZ30" s="14" t="s">
        <v>48</v>
      </c>
      <c r="BB30" s="19">
        <f>AV30+AW30</f>
        <v>0</v>
      </c>
      <c r="BC30" s="19">
        <f>H30/(100-BD30)*100</f>
        <v>0</v>
      </c>
      <c r="BD30" s="19">
        <v>0</v>
      </c>
      <c r="BE30" s="19">
        <f>30</f>
        <v>30</v>
      </c>
      <c r="BG30" s="19">
        <f>G30*AN30</f>
        <v>0</v>
      </c>
      <c r="BH30" s="19">
        <f>G30*AO30</f>
        <v>0</v>
      </c>
      <c r="BI30" s="19">
        <f>G30*H30</f>
        <v>0</v>
      </c>
    </row>
    <row r="31" spans="1:46" ht="12.75">
      <c r="A31" s="21"/>
      <c r="B31" s="22" t="s">
        <v>97</v>
      </c>
      <c r="C31" s="65" t="s">
        <v>98</v>
      </c>
      <c r="D31" s="65"/>
      <c r="E31" s="65"/>
      <c r="F31" s="21" t="s">
        <v>2</v>
      </c>
      <c r="G31" s="21" t="s">
        <v>2</v>
      </c>
      <c r="H31" s="21" t="s">
        <v>2</v>
      </c>
      <c r="I31" s="18">
        <f>SUM(I32:I35)</f>
        <v>0</v>
      </c>
      <c r="J31" s="18">
        <f>SUM(J32:J35)</f>
        <v>0</v>
      </c>
      <c r="K31" s="18">
        <f>SUM(K32:K35)</f>
        <v>0</v>
      </c>
      <c r="AH31" s="14"/>
      <c r="AR31" s="18">
        <f>SUM(AI32:AI35)</f>
        <v>0</v>
      </c>
      <c r="AS31" s="18">
        <f>SUM(AJ32:AJ35)</f>
        <v>0</v>
      </c>
      <c r="AT31" s="18">
        <f>SUM(AK32:AK35)</f>
        <v>0</v>
      </c>
    </row>
    <row r="32" spans="1:61" ht="12.75">
      <c r="A32" s="2" t="s">
        <v>104</v>
      </c>
      <c r="B32" s="2" t="s">
        <v>100</v>
      </c>
      <c r="C32" s="55" t="s">
        <v>101</v>
      </c>
      <c r="D32" s="55"/>
      <c r="E32" s="55"/>
      <c r="F32" s="2" t="s">
        <v>52</v>
      </c>
      <c r="G32" s="19">
        <v>55</v>
      </c>
      <c r="H32" s="19">
        <v>0</v>
      </c>
      <c r="I32" s="19">
        <f>G32*AN32</f>
        <v>0</v>
      </c>
      <c r="J32" s="19">
        <f>G32*AO32</f>
        <v>0</v>
      </c>
      <c r="K32" s="19">
        <f>G32*H32</f>
        <v>0</v>
      </c>
      <c r="Y32" s="19">
        <f>IF(AP32="5",BI32,0)</f>
        <v>0</v>
      </c>
      <c r="AA32" s="19">
        <f>IF(AP32="1",BG32,0)</f>
        <v>0</v>
      </c>
      <c r="AB32" s="19">
        <f>IF(AP32="1",BH32,0)</f>
        <v>0</v>
      </c>
      <c r="AC32" s="19">
        <f>IF(AP32="7",BG32,0)</f>
        <v>0</v>
      </c>
      <c r="AD32" s="19">
        <f>IF(AP32="7",BH32,0)</f>
        <v>0</v>
      </c>
      <c r="AE32" s="19">
        <f>IF(AP32="2",BG32,0)</f>
        <v>0</v>
      </c>
      <c r="AF32" s="19">
        <f>IF(AP32="2",BH32,0)</f>
        <v>0</v>
      </c>
      <c r="AG32" s="19">
        <f>IF(AP32="0",BI32,0)</f>
        <v>0</v>
      </c>
      <c r="AH32" s="14"/>
      <c r="AI32" s="19">
        <f>IF(AM32=0,K32,0)</f>
        <v>0</v>
      </c>
      <c r="AJ32" s="19">
        <f>IF(AM32=15,K32,0)</f>
        <v>0</v>
      </c>
      <c r="AK32" s="19">
        <f>IF(AM32=21,K32,0)</f>
        <v>0</v>
      </c>
      <c r="AM32" s="19">
        <v>21</v>
      </c>
      <c r="AN32" s="19">
        <f>H32*0</f>
        <v>0</v>
      </c>
      <c r="AO32" s="19">
        <f>H32*(1-0)</f>
        <v>0</v>
      </c>
      <c r="AP32" s="20" t="s">
        <v>69</v>
      </c>
      <c r="AU32" s="19">
        <f>AV32+AW32</f>
        <v>0</v>
      </c>
      <c r="AV32" s="19">
        <f>G32*AN32</f>
        <v>0</v>
      </c>
      <c r="AW32" s="19">
        <f>G32*AO32</f>
        <v>0</v>
      </c>
      <c r="AX32" s="20" t="s">
        <v>102</v>
      </c>
      <c r="AY32" s="20" t="s">
        <v>103</v>
      </c>
      <c r="AZ32" s="14" t="s">
        <v>48</v>
      </c>
      <c r="BB32" s="19">
        <f>AV32+AW32</f>
        <v>0</v>
      </c>
      <c r="BC32" s="19">
        <f>H32/(100-BD32)*100</f>
        <v>0</v>
      </c>
      <c r="BD32" s="19">
        <v>0</v>
      </c>
      <c r="BE32" s="19">
        <f>32</f>
        <v>32</v>
      </c>
      <c r="BG32" s="19">
        <f>G32*AN32</f>
        <v>0</v>
      </c>
      <c r="BH32" s="19">
        <f>G32*AO32</f>
        <v>0</v>
      </c>
      <c r="BI32" s="19">
        <f>G32*H32</f>
        <v>0</v>
      </c>
    </row>
    <row r="33" spans="1:61" ht="12.75">
      <c r="A33" s="2" t="s">
        <v>107</v>
      </c>
      <c r="B33" s="2" t="s">
        <v>105</v>
      </c>
      <c r="C33" s="55" t="s">
        <v>106</v>
      </c>
      <c r="D33" s="55"/>
      <c r="E33" s="55"/>
      <c r="F33" s="2" t="s">
        <v>52</v>
      </c>
      <c r="G33" s="19">
        <v>55</v>
      </c>
      <c r="H33" s="19">
        <v>0</v>
      </c>
      <c r="I33" s="19">
        <f>G33*AN33</f>
        <v>0</v>
      </c>
      <c r="J33" s="19">
        <f>G33*AO33</f>
        <v>0</v>
      </c>
      <c r="K33" s="19">
        <f>G33*H33</f>
        <v>0</v>
      </c>
      <c r="Y33" s="19">
        <f>IF(AP33="5",BI33,0)</f>
        <v>0</v>
      </c>
      <c r="AA33" s="19">
        <f>IF(AP33="1",BG33,0)</f>
        <v>0</v>
      </c>
      <c r="AB33" s="19">
        <f>IF(AP33="1",BH33,0)</f>
        <v>0</v>
      </c>
      <c r="AC33" s="19">
        <f>IF(AP33="7",BG33,0)</f>
        <v>0</v>
      </c>
      <c r="AD33" s="19">
        <f>IF(AP33="7",BH33,0)</f>
        <v>0</v>
      </c>
      <c r="AE33" s="19">
        <f>IF(AP33="2",BG33,0)</f>
        <v>0</v>
      </c>
      <c r="AF33" s="19">
        <f>IF(AP33="2",BH33,0)</f>
        <v>0</v>
      </c>
      <c r="AG33" s="19">
        <f>IF(AP33="0",BI33,0)</f>
        <v>0</v>
      </c>
      <c r="AH33" s="14"/>
      <c r="AI33" s="19">
        <f>IF(AM33=0,K33,0)</f>
        <v>0</v>
      </c>
      <c r="AJ33" s="19">
        <f>IF(AM33=15,K33,0)</f>
        <v>0</v>
      </c>
      <c r="AK33" s="19">
        <f>IF(AM33=21,K33,0)</f>
        <v>0</v>
      </c>
      <c r="AM33" s="19">
        <v>21</v>
      </c>
      <c r="AN33" s="19">
        <f>H33*0.112057053145878</f>
        <v>0</v>
      </c>
      <c r="AO33" s="19">
        <f>H33*(1-0.112057053145878)</f>
        <v>0</v>
      </c>
      <c r="AP33" s="20" t="s">
        <v>69</v>
      </c>
      <c r="AU33" s="19">
        <f>AV33+AW33</f>
        <v>0</v>
      </c>
      <c r="AV33" s="19">
        <f>G33*AN33</f>
        <v>0</v>
      </c>
      <c r="AW33" s="19">
        <f>G33*AO33</f>
        <v>0</v>
      </c>
      <c r="AX33" s="20" t="s">
        <v>102</v>
      </c>
      <c r="AY33" s="20" t="s">
        <v>103</v>
      </c>
      <c r="AZ33" s="14" t="s">
        <v>48</v>
      </c>
      <c r="BB33" s="19">
        <f>AV33+AW33</f>
        <v>0</v>
      </c>
      <c r="BC33" s="19">
        <f>H33/(100-BD33)*100</f>
        <v>0</v>
      </c>
      <c r="BD33" s="19">
        <v>0</v>
      </c>
      <c r="BE33" s="19">
        <f>33</f>
        <v>33</v>
      </c>
      <c r="BG33" s="19">
        <f>G33*AN33</f>
        <v>0</v>
      </c>
      <c r="BH33" s="19">
        <f>G33*AO33</f>
        <v>0</v>
      </c>
      <c r="BI33" s="19">
        <f>G33*H33</f>
        <v>0</v>
      </c>
    </row>
    <row r="34" spans="1:61" ht="12.75">
      <c r="A34" s="2" t="s">
        <v>110</v>
      </c>
      <c r="B34" s="2" t="s">
        <v>108</v>
      </c>
      <c r="C34" s="55" t="s">
        <v>109</v>
      </c>
      <c r="D34" s="55"/>
      <c r="E34" s="55"/>
      <c r="F34" s="2" t="s">
        <v>64</v>
      </c>
      <c r="G34" s="19">
        <v>21.4</v>
      </c>
      <c r="H34" s="19">
        <v>0</v>
      </c>
      <c r="I34" s="19">
        <f>G34*AN34</f>
        <v>0</v>
      </c>
      <c r="J34" s="19">
        <f>G34*AO34</f>
        <v>0</v>
      </c>
      <c r="K34" s="19">
        <f>G34*H34</f>
        <v>0</v>
      </c>
      <c r="Y34" s="19">
        <f>IF(AP34="5",BI34,0)</f>
        <v>0</v>
      </c>
      <c r="AA34" s="19">
        <f>IF(AP34="1",BG34,0)</f>
        <v>0</v>
      </c>
      <c r="AB34" s="19">
        <f>IF(AP34="1",BH34,0)</f>
        <v>0</v>
      </c>
      <c r="AC34" s="19">
        <f>IF(AP34="7",BG34,0)</f>
        <v>0</v>
      </c>
      <c r="AD34" s="19">
        <f>IF(AP34="7",BH34,0)</f>
        <v>0</v>
      </c>
      <c r="AE34" s="19">
        <f>IF(AP34="2",BG34,0)</f>
        <v>0</v>
      </c>
      <c r="AF34" s="19">
        <f>IF(AP34="2",BH34,0)</f>
        <v>0</v>
      </c>
      <c r="AG34" s="19">
        <f>IF(AP34="0",BI34,0)</f>
        <v>0</v>
      </c>
      <c r="AH34" s="14"/>
      <c r="AI34" s="19">
        <f>IF(AM34=0,K34,0)</f>
        <v>0</v>
      </c>
      <c r="AJ34" s="19">
        <f>IF(AM34=15,K34,0)</f>
        <v>0</v>
      </c>
      <c r="AK34" s="19">
        <f>IF(AM34=21,K34,0)</f>
        <v>0</v>
      </c>
      <c r="AM34" s="19">
        <v>21</v>
      </c>
      <c r="AN34" s="19">
        <f>H34*0</f>
        <v>0</v>
      </c>
      <c r="AO34" s="19">
        <f>H34*(1-0)</f>
        <v>0</v>
      </c>
      <c r="AP34" s="20" t="s">
        <v>69</v>
      </c>
      <c r="AU34" s="19">
        <f>AV34+AW34</f>
        <v>0</v>
      </c>
      <c r="AV34" s="19">
        <f>G34*AN34</f>
        <v>0</v>
      </c>
      <c r="AW34" s="19">
        <f>G34*AO34</f>
        <v>0</v>
      </c>
      <c r="AX34" s="20" t="s">
        <v>102</v>
      </c>
      <c r="AY34" s="20" t="s">
        <v>103</v>
      </c>
      <c r="AZ34" s="14" t="s">
        <v>48</v>
      </c>
      <c r="BB34" s="19">
        <f>AV34+AW34</f>
        <v>0</v>
      </c>
      <c r="BC34" s="19">
        <f>H34/(100-BD34)*100</f>
        <v>0</v>
      </c>
      <c r="BD34" s="19">
        <v>0</v>
      </c>
      <c r="BE34" s="19">
        <f>34</f>
        <v>34</v>
      </c>
      <c r="BG34" s="19">
        <f>G34*AN34</f>
        <v>0</v>
      </c>
      <c r="BH34" s="19">
        <f>G34*AO34</f>
        <v>0</v>
      </c>
      <c r="BI34" s="19">
        <f>G34*H34</f>
        <v>0</v>
      </c>
    </row>
    <row r="35" spans="1:61" ht="12.75">
      <c r="A35" s="2" t="s">
        <v>115</v>
      </c>
      <c r="B35" s="2" t="s">
        <v>111</v>
      </c>
      <c r="C35" s="55" t="s">
        <v>112</v>
      </c>
      <c r="D35" s="55"/>
      <c r="E35" s="55"/>
      <c r="F35" s="2" t="s">
        <v>52</v>
      </c>
      <c r="G35" s="19">
        <v>55</v>
      </c>
      <c r="H35" s="19">
        <v>0</v>
      </c>
      <c r="I35" s="19">
        <f>G35*AN35</f>
        <v>0</v>
      </c>
      <c r="J35" s="19">
        <f>G35*AO35</f>
        <v>0</v>
      </c>
      <c r="K35" s="19">
        <f>G35*H35</f>
        <v>0</v>
      </c>
      <c r="Y35" s="19">
        <f>IF(AP35="5",BI35,0)</f>
        <v>0</v>
      </c>
      <c r="AA35" s="19">
        <f>IF(AP35="1",BG35,0)</f>
        <v>0</v>
      </c>
      <c r="AB35" s="19">
        <f>IF(AP35="1",BH35,0)</f>
        <v>0</v>
      </c>
      <c r="AC35" s="19">
        <f>IF(AP35="7",BG35,0)</f>
        <v>0</v>
      </c>
      <c r="AD35" s="19">
        <f>IF(AP35="7",BH35,0)</f>
        <v>0</v>
      </c>
      <c r="AE35" s="19">
        <f>IF(AP35="2",BG35,0)</f>
        <v>0</v>
      </c>
      <c r="AF35" s="19">
        <f>IF(AP35="2",BH35,0)</f>
        <v>0</v>
      </c>
      <c r="AG35" s="19">
        <f>IF(AP35="0",BI35,0)</f>
        <v>0</v>
      </c>
      <c r="AH35" s="14"/>
      <c r="AI35" s="19">
        <f>IF(AM35=0,K35,0)</f>
        <v>0</v>
      </c>
      <c r="AJ35" s="19">
        <f>IF(AM35=15,K35,0)</f>
        <v>0</v>
      </c>
      <c r="AK35" s="19">
        <f>IF(AM35=21,K35,0)</f>
        <v>0</v>
      </c>
      <c r="AM35" s="19">
        <v>21</v>
      </c>
      <c r="AN35" s="19">
        <f>H35*0</f>
        <v>0</v>
      </c>
      <c r="AO35" s="19">
        <f>H35*(1-0)</f>
        <v>0</v>
      </c>
      <c r="AP35" s="20" t="s">
        <v>69</v>
      </c>
      <c r="AU35" s="19">
        <f>AV35+AW35</f>
        <v>0</v>
      </c>
      <c r="AV35" s="19">
        <f>G35*AN35</f>
        <v>0</v>
      </c>
      <c r="AW35" s="19">
        <f>G35*AO35</f>
        <v>0</v>
      </c>
      <c r="AX35" s="20" t="s">
        <v>102</v>
      </c>
      <c r="AY35" s="20" t="s">
        <v>103</v>
      </c>
      <c r="AZ35" s="14" t="s">
        <v>48</v>
      </c>
      <c r="BB35" s="19">
        <f>AV35+AW35</f>
        <v>0</v>
      </c>
      <c r="BC35" s="19">
        <f>H35/(100-BD35)*100</f>
        <v>0</v>
      </c>
      <c r="BD35" s="19">
        <v>0</v>
      </c>
      <c r="BE35" s="19">
        <f>35</f>
        <v>35</v>
      </c>
      <c r="BG35" s="19">
        <f>G35*AN35</f>
        <v>0</v>
      </c>
      <c r="BH35" s="19">
        <f>G35*AO35</f>
        <v>0</v>
      </c>
      <c r="BI35" s="19">
        <f>G35*H35</f>
        <v>0</v>
      </c>
    </row>
    <row r="36" spans="1:46" ht="12.75">
      <c r="A36" s="21"/>
      <c r="B36" s="22" t="s">
        <v>113</v>
      </c>
      <c r="C36" s="65" t="s">
        <v>114</v>
      </c>
      <c r="D36" s="65"/>
      <c r="E36" s="65"/>
      <c r="F36" s="21" t="s">
        <v>2</v>
      </c>
      <c r="G36" s="21" t="s">
        <v>2</v>
      </c>
      <c r="H36" s="21" t="s">
        <v>2</v>
      </c>
      <c r="I36" s="18">
        <f>SUM(I37:I37)</f>
        <v>0</v>
      </c>
      <c r="J36" s="18">
        <f>SUM(J37:J37)</f>
        <v>0</v>
      </c>
      <c r="K36" s="18">
        <f>SUM(K37:K37)</f>
        <v>0</v>
      </c>
      <c r="AH36" s="14"/>
      <c r="AR36" s="18">
        <f>SUM(AI37:AI37)</f>
        <v>0</v>
      </c>
      <c r="AS36" s="18">
        <f>SUM(AJ37:AJ37)</f>
        <v>0</v>
      </c>
      <c r="AT36" s="18">
        <f>SUM(AK37:AK37)</f>
        <v>0</v>
      </c>
    </row>
    <row r="37" spans="1:61" ht="12.75">
      <c r="A37" s="2" t="s">
        <v>120</v>
      </c>
      <c r="B37" s="2" t="s">
        <v>116</v>
      </c>
      <c r="C37" s="55" t="s">
        <v>221</v>
      </c>
      <c r="D37" s="55"/>
      <c r="E37" s="55"/>
      <c r="F37" s="2" t="s">
        <v>45</v>
      </c>
      <c r="G37" s="19">
        <v>2</v>
      </c>
      <c r="H37" s="19">
        <v>0</v>
      </c>
      <c r="I37" s="19">
        <f>G37*AN37</f>
        <v>0</v>
      </c>
      <c r="J37" s="19">
        <f>G37*AO37</f>
        <v>0</v>
      </c>
      <c r="K37" s="19">
        <f>G37*H37</f>
        <v>0</v>
      </c>
      <c r="Y37" s="19">
        <f>IF(AP37="5",BI37,0)</f>
        <v>0</v>
      </c>
      <c r="AA37" s="19">
        <f>IF(AP37="1",BG37,0)</f>
        <v>0</v>
      </c>
      <c r="AB37" s="19">
        <f>IF(AP37="1",BH37,0)</f>
        <v>0</v>
      </c>
      <c r="AC37" s="19">
        <f>IF(AP37="7",BG37,0)</f>
        <v>0</v>
      </c>
      <c r="AD37" s="19">
        <f>IF(AP37="7",BH37,0)</f>
        <v>0</v>
      </c>
      <c r="AE37" s="19">
        <f>IF(AP37="2",BG37,0)</f>
        <v>0</v>
      </c>
      <c r="AF37" s="19">
        <f>IF(AP37="2",BH37,0)</f>
        <v>0</v>
      </c>
      <c r="AG37" s="19">
        <f>IF(AP37="0",BI37,0)</f>
        <v>0</v>
      </c>
      <c r="AH37" s="14"/>
      <c r="AI37" s="19">
        <f>IF(AM37=0,K37,0)</f>
        <v>0</v>
      </c>
      <c r="AJ37" s="19">
        <f>IF(AM37=15,K37,0)</f>
        <v>0</v>
      </c>
      <c r="AK37" s="19">
        <f>IF(AM37=21,K37,0)</f>
        <v>0</v>
      </c>
      <c r="AM37" s="19">
        <v>21</v>
      </c>
      <c r="AN37" s="19">
        <f>H37*0.665740814221094</f>
        <v>0</v>
      </c>
      <c r="AO37" s="19">
        <f>H37*(1-0.665740814221094)</f>
        <v>0</v>
      </c>
      <c r="AP37" s="20" t="s">
        <v>69</v>
      </c>
      <c r="AU37" s="19">
        <f>AV37+AW37</f>
        <v>0</v>
      </c>
      <c r="AV37" s="19">
        <f>G37*AN37</f>
        <v>0</v>
      </c>
      <c r="AW37" s="19">
        <f>G37*AO37</f>
        <v>0</v>
      </c>
      <c r="AX37" s="20" t="s">
        <v>117</v>
      </c>
      <c r="AY37" s="20" t="s">
        <v>103</v>
      </c>
      <c r="AZ37" s="14" t="s">
        <v>48</v>
      </c>
      <c r="BB37" s="19">
        <f>AV37+AW37</f>
        <v>0</v>
      </c>
      <c r="BC37" s="19">
        <f>H37/(100-BD37)*100</f>
        <v>0</v>
      </c>
      <c r="BD37" s="19">
        <v>0</v>
      </c>
      <c r="BE37" s="19">
        <f>37</f>
        <v>37</v>
      </c>
      <c r="BG37" s="19">
        <f>G37*AN37</f>
        <v>0</v>
      </c>
      <c r="BH37" s="19">
        <f>G37*AO37</f>
        <v>0</v>
      </c>
      <c r="BI37" s="19">
        <f>G37*H37</f>
        <v>0</v>
      </c>
    </row>
    <row r="38" spans="1:46" ht="12.75">
      <c r="A38" s="21"/>
      <c r="B38" s="22" t="s">
        <v>118</v>
      </c>
      <c r="C38" s="65" t="s">
        <v>119</v>
      </c>
      <c r="D38" s="65"/>
      <c r="E38" s="65"/>
      <c r="F38" s="21" t="s">
        <v>2</v>
      </c>
      <c r="G38" s="21" t="s">
        <v>2</v>
      </c>
      <c r="H38" s="21" t="s">
        <v>2</v>
      </c>
      <c r="I38" s="18">
        <f>SUM(I39:I39)</f>
        <v>0</v>
      </c>
      <c r="J38" s="18">
        <f>SUM(J39:J39)</f>
        <v>0</v>
      </c>
      <c r="K38" s="18">
        <f>SUM(K39:K39)</f>
        <v>0</v>
      </c>
      <c r="AH38" s="14"/>
      <c r="AR38" s="18">
        <f>SUM(AI39:AI39)</f>
        <v>0</v>
      </c>
      <c r="AS38" s="18">
        <f>SUM(AJ39:AJ39)</f>
        <v>0</v>
      </c>
      <c r="AT38" s="18">
        <f>SUM(AK39:AK39)</f>
        <v>0</v>
      </c>
    </row>
    <row r="39" spans="1:61" ht="12.75">
      <c r="A39" s="2" t="s">
        <v>125</v>
      </c>
      <c r="B39" s="2" t="s">
        <v>121</v>
      </c>
      <c r="C39" s="55" t="s">
        <v>222</v>
      </c>
      <c r="D39" s="55"/>
      <c r="E39" s="55"/>
      <c r="F39" s="2" t="s">
        <v>52</v>
      </c>
      <c r="G39" s="19">
        <v>50.52</v>
      </c>
      <c r="H39" s="19">
        <v>0</v>
      </c>
      <c r="I39" s="19">
        <f>G39*AN39</f>
        <v>0</v>
      </c>
      <c r="J39" s="19">
        <f>G39*AO39</f>
        <v>0</v>
      </c>
      <c r="K39" s="19">
        <f>G39*H39</f>
        <v>0</v>
      </c>
      <c r="Y39" s="19">
        <f>IF(AP39="5",BI39,0)</f>
        <v>0</v>
      </c>
      <c r="AA39" s="19">
        <f>IF(AP39="1",BG39,0)</f>
        <v>0</v>
      </c>
      <c r="AB39" s="19">
        <f>IF(AP39="1",BH39,0)</f>
        <v>0</v>
      </c>
      <c r="AC39" s="19">
        <f>IF(AP39="7",BG39,0)</f>
        <v>0</v>
      </c>
      <c r="AD39" s="19">
        <f>IF(AP39="7",BH39,0)</f>
        <v>0</v>
      </c>
      <c r="AE39" s="19">
        <f>IF(AP39="2",BG39,0)</f>
        <v>0</v>
      </c>
      <c r="AF39" s="19">
        <f>IF(AP39="2",BH39,0)</f>
        <v>0</v>
      </c>
      <c r="AG39" s="19">
        <f>IF(AP39="0",BI39,0)</f>
        <v>0</v>
      </c>
      <c r="AH39" s="14"/>
      <c r="AI39" s="19">
        <f>IF(AM39=0,K39,0)</f>
        <v>0</v>
      </c>
      <c r="AJ39" s="19">
        <f>IF(AM39=15,K39,0)</f>
        <v>0</v>
      </c>
      <c r="AK39" s="19">
        <f>IF(AM39=21,K39,0)</f>
        <v>0</v>
      </c>
      <c r="AM39" s="19">
        <v>21</v>
      </c>
      <c r="AN39" s="19">
        <f>H39*0.0925343091694634</f>
        <v>0</v>
      </c>
      <c r="AO39" s="19">
        <f>H39*(1-0.0925343091694634)</f>
        <v>0</v>
      </c>
      <c r="AP39" s="20" t="s">
        <v>69</v>
      </c>
      <c r="AU39" s="19">
        <f>AV39+AW39</f>
        <v>0</v>
      </c>
      <c r="AV39" s="19">
        <f>G39*AN39</f>
        <v>0</v>
      </c>
      <c r="AW39" s="19">
        <f>G39*AO39</f>
        <v>0</v>
      </c>
      <c r="AX39" s="20" t="s">
        <v>122</v>
      </c>
      <c r="AY39" s="20" t="s">
        <v>103</v>
      </c>
      <c r="AZ39" s="14" t="s">
        <v>48</v>
      </c>
      <c r="BB39" s="19">
        <f>AV39+AW39</f>
        <v>0</v>
      </c>
      <c r="BC39" s="19">
        <f>H39/(100-BD39)*100</f>
        <v>0</v>
      </c>
      <c r="BD39" s="19">
        <v>0</v>
      </c>
      <c r="BE39" s="19">
        <f>39</f>
        <v>39</v>
      </c>
      <c r="BG39" s="19">
        <f>G39*AN39</f>
        <v>0</v>
      </c>
      <c r="BH39" s="19">
        <f>G39*AO39</f>
        <v>0</v>
      </c>
      <c r="BI39" s="19">
        <f>G39*H39</f>
        <v>0</v>
      </c>
    </row>
    <row r="40" spans="1:46" ht="12.75">
      <c r="A40" s="21"/>
      <c r="B40" s="22" t="s">
        <v>123</v>
      </c>
      <c r="C40" s="65" t="s">
        <v>124</v>
      </c>
      <c r="D40" s="65"/>
      <c r="E40" s="65"/>
      <c r="F40" s="21" t="s">
        <v>2</v>
      </c>
      <c r="G40" s="21" t="s">
        <v>2</v>
      </c>
      <c r="H40" s="21" t="s">
        <v>2</v>
      </c>
      <c r="I40" s="18">
        <f>SUM(I41:I41)</f>
        <v>0</v>
      </c>
      <c r="J40" s="18">
        <f>SUM(J41:J41)</f>
        <v>0</v>
      </c>
      <c r="K40" s="18">
        <f>SUM(K41:K41)</f>
        <v>0</v>
      </c>
      <c r="AH40" s="14"/>
      <c r="AR40" s="18">
        <f>SUM(AI41:AI41)</f>
        <v>0</v>
      </c>
      <c r="AS40" s="18">
        <f>SUM(AJ41:AJ41)</f>
        <v>0</v>
      </c>
      <c r="AT40" s="18">
        <f>SUM(AK41:AK41)</f>
        <v>0</v>
      </c>
    </row>
    <row r="41" spans="1:61" ht="12.75">
      <c r="A41" s="2" t="s">
        <v>131</v>
      </c>
      <c r="B41" s="2" t="s">
        <v>126</v>
      </c>
      <c r="C41" s="55" t="s">
        <v>127</v>
      </c>
      <c r="D41" s="55"/>
      <c r="E41" s="55"/>
      <c r="F41" s="2" t="s">
        <v>52</v>
      </c>
      <c r="G41" s="19">
        <v>3.02</v>
      </c>
      <c r="H41" s="19">
        <v>0</v>
      </c>
      <c r="I41" s="19">
        <f>G41*AN41</f>
        <v>0</v>
      </c>
      <c r="J41" s="19">
        <f>G41*AO41</f>
        <v>0</v>
      </c>
      <c r="K41" s="19">
        <f>G41*H41</f>
        <v>0</v>
      </c>
      <c r="Y41" s="19">
        <f>IF(AP41="5",BI41,0)</f>
        <v>0</v>
      </c>
      <c r="AA41" s="19">
        <f>IF(AP41="1",BG41,0)</f>
        <v>0</v>
      </c>
      <c r="AB41" s="19">
        <f>IF(AP41="1",BH41,0)</f>
        <v>0</v>
      </c>
      <c r="AC41" s="19">
        <f>IF(AP41="7",BG41,0)</f>
        <v>0</v>
      </c>
      <c r="AD41" s="19">
        <f>IF(AP41="7",BH41,0)</f>
        <v>0</v>
      </c>
      <c r="AE41" s="19">
        <f>IF(AP41="2",BG41,0)</f>
        <v>0</v>
      </c>
      <c r="AF41" s="19">
        <f>IF(AP41="2",BH41,0)</f>
        <v>0</v>
      </c>
      <c r="AG41" s="19">
        <f>IF(AP41="0",BI41,0)</f>
        <v>0</v>
      </c>
      <c r="AH41" s="14"/>
      <c r="AI41" s="19">
        <f>IF(AM41=0,K41,0)</f>
        <v>0</v>
      </c>
      <c r="AJ41" s="19">
        <f>IF(AM41=15,K41,0)</f>
        <v>0</v>
      </c>
      <c r="AK41" s="19">
        <f>IF(AM41=21,K41,0)</f>
        <v>0</v>
      </c>
      <c r="AM41" s="19">
        <v>21</v>
      </c>
      <c r="AN41" s="19">
        <f>H41*0.0269367588932806</f>
        <v>0</v>
      </c>
      <c r="AO41" s="19">
        <f>H41*(1-0.0269367588932806)</f>
        <v>0</v>
      </c>
      <c r="AP41" s="20" t="s">
        <v>69</v>
      </c>
      <c r="AU41" s="19">
        <f>AV41+AW41</f>
        <v>0</v>
      </c>
      <c r="AV41" s="19">
        <f>G41*AN41</f>
        <v>0</v>
      </c>
      <c r="AW41" s="19">
        <f>G41*AO41</f>
        <v>0</v>
      </c>
      <c r="AX41" s="20" t="s">
        <v>128</v>
      </c>
      <c r="AY41" s="20" t="s">
        <v>103</v>
      </c>
      <c r="AZ41" s="14" t="s">
        <v>48</v>
      </c>
      <c r="BB41" s="19">
        <f>AV41+AW41</f>
        <v>0</v>
      </c>
      <c r="BC41" s="19">
        <f>H41/(100-BD41)*100</f>
        <v>0</v>
      </c>
      <c r="BD41" s="19">
        <v>0</v>
      </c>
      <c r="BE41" s="19">
        <f>41</f>
        <v>41</v>
      </c>
      <c r="BG41" s="19">
        <f>G41*AN41</f>
        <v>0</v>
      </c>
      <c r="BH41" s="19">
        <f>G41*AO41</f>
        <v>0</v>
      </c>
      <c r="BI41" s="19">
        <f>G41*H41</f>
        <v>0</v>
      </c>
    </row>
    <row r="42" spans="1:46" ht="12.75">
      <c r="A42" s="21"/>
      <c r="B42" s="22" t="s">
        <v>129</v>
      </c>
      <c r="C42" s="65" t="s">
        <v>130</v>
      </c>
      <c r="D42" s="65"/>
      <c r="E42" s="65"/>
      <c r="F42" s="21" t="s">
        <v>2</v>
      </c>
      <c r="G42" s="21" t="s">
        <v>2</v>
      </c>
      <c r="H42" s="21" t="s">
        <v>2</v>
      </c>
      <c r="I42" s="18">
        <f>SUM(I43:I43)</f>
        <v>0</v>
      </c>
      <c r="J42" s="18">
        <f>SUM(J43:J43)</f>
        <v>0</v>
      </c>
      <c r="K42" s="18">
        <f>SUM(K43:K43)</f>
        <v>0</v>
      </c>
      <c r="AH42" s="14"/>
      <c r="AR42" s="18">
        <f>SUM(AI43:AI43)</f>
        <v>0</v>
      </c>
      <c r="AS42" s="18">
        <f>SUM(AJ43:AJ43)</f>
        <v>0</v>
      </c>
      <c r="AT42" s="18">
        <f>SUM(AK43:AK43)</f>
        <v>0</v>
      </c>
    </row>
    <row r="43" spans="1:61" ht="12.75">
      <c r="A43" s="2" t="s">
        <v>138</v>
      </c>
      <c r="B43" s="2" t="s">
        <v>132</v>
      </c>
      <c r="C43" s="55" t="s">
        <v>133</v>
      </c>
      <c r="D43" s="55"/>
      <c r="E43" s="55"/>
      <c r="F43" s="2" t="s">
        <v>52</v>
      </c>
      <c r="G43" s="19">
        <v>24</v>
      </c>
      <c r="H43" s="19">
        <v>0</v>
      </c>
      <c r="I43" s="19">
        <f>G43*AN43</f>
        <v>0</v>
      </c>
      <c r="J43" s="19">
        <f>G43*AO43</f>
        <v>0</v>
      </c>
      <c r="K43" s="19">
        <f>G43*H43</f>
        <v>0</v>
      </c>
      <c r="Y43" s="19">
        <f>IF(AP43="5",BI43,0)</f>
        <v>0</v>
      </c>
      <c r="AA43" s="19">
        <f>IF(AP43="1",BG43,0)</f>
        <v>0</v>
      </c>
      <c r="AB43" s="19">
        <f>IF(AP43="1",BH43,0)</f>
        <v>0</v>
      </c>
      <c r="AC43" s="19">
        <f>IF(AP43="7",BG43,0)</f>
        <v>0</v>
      </c>
      <c r="AD43" s="19">
        <f>IF(AP43="7",BH43,0)</f>
        <v>0</v>
      </c>
      <c r="AE43" s="19">
        <f>IF(AP43="2",BG43,0)</f>
        <v>0</v>
      </c>
      <c r="AF43" s="19">
        <f>IF(AP43="2",BH43,0)</f>
        <v>0</v>
      </c>
      <c r="AG43" s="19">
        <f>IF(AP43="0",BI43,0)</f>
        <v>0</v>
      </c>
      <c r="AH43" s="14"/>
      <c r="AI43" s="19">
        <f>IF(AM43=0,K43,0)</f>
        <v>0</v>
      </c>
      <c r="AJ43" s="19">
        <f>IF(AM43=15,K43,0)</f>
        <v>0</v>
      </c>
      <c r="AK43" s="19">
        <f>IF(AM43=21,K43,0)</f>
        <v>0</v>
      </c>
      <c r="AM43" s="19">
        <v>21</v>
      </c>
      <c r="AN43" s="19">
        <f>H43*0.345700483091787</f>
        <v>0</v>
      </c>
      <c r="AO43" s="19">
        <f>H43*(1-0.345700483091787)</f>
        <v>0</v>
      </c>
      <c r="AP43" s="20" t="s">
        <v>42</v>
      </c>
      <c r="AU43" s="19">
        <f>AV43+AW43</f>
        <v>0</v>
      </c>
      <c r="AV43" s="19">
        <f>G43*AN43</f>
        <v>0</v>
      </c>
      <c r="AW43" s="19">
        <f>G43*AO43</f>
        <v>0</v>
      </c>
      <c r="AX43" s="20" t="s">
        <v>134</v>
      </c>
      <c r="AY43" s="20" t="s">
        <v>135</v>
      </c>
      <c r="AZ43" s="14" t="s">
        <v>48</v>
      </c>
      <c r="BB43" s="19">
        <f>AV43+AW43</f>
        <v>0</v>
      </c>
      <c r="BC43" s="19">
        <f>H43/(100-BD43)*100</f>
        <v>0</v>
      </c>
      <c r="BD43" s="19">
        <v>0</v>
      </c>
      <c r="BE43" s="19">
        <f>43</f>
        <v>43</v>
      </c>
      <c r="BG43" s="19">
        <f>G43*AN43</f>
        <v>0</v>
      </c>
      <c r="BH43" s="19">
        <f>G43*AO43</f>
        <v>0</v>
      </c>
      <c r="BI43" s="19">
        <f>G43*H43</f>
        <v>0</v>
      </c>
    </row>
    <row r="44" spans="1:46" ht="12.75">
      <c r="A44" s="21"/>
      <c r="B44" s="22" t="s">
        <v>136</v>
      </c>
      <c r="C44" s="65" t="s">
        <v>137</v>
      </c>
      <c r="D44" s="65"/>
      <c r="E44" s="65"/>
      <c r="F44" s="21" t="s">
        <v>2</v>
      </c>
      <c r="G44" s="21" t="s">
        <v>2</v>
      </c>
      <c r="H44" s="21" t="s">
        <v>2</v>
      </c>
      <c r="I44" s="18">
        <f>SUM(I45:I45)</f>
        <v>0</v>
      </c>
      <c r="J44" s="18">
        <f>SUM(J45:J45)</f>
        <v>0</v>
      </c>
      <c r="K44" s="18">
        <f>SUM(K45:K45)</f>
        <v>0</v>
      </c>
      <c r="AH44" s="14"/>
      <c r="AR44" s="18">
        <f>SUM(AI45:AI45)</f>
        <v>0</v>
      </c>
      <c r="AS44" s="18">
        <f>SUM(AJ45:AJ45)</f>
        <v>0</v>
      </c>
      <c r="AT44" s="18">
        <f>SUM(AK45:AK45)</f>
        <v>0</v>
      </c>
    </row>
    <row r="45" spans="1:61" ht="12.75">
      <c r="A45" s="2" t="s">
        <v>144</v>
      </c>
      <c r="B45" s="2" t="s">
        <v>139</v>
      </c>
      <c r="C45" s="55" t="s">
        <v>140</v>
      </c>
      <c r="D45" s="55"/>
      <c r="E45" s="55"/>
      <c r="F45" s="2" t="s">
        <v>52</v>
      </c>
      <c r="G45" s="19">
        <v>24</v>
      </c>
      <c r="H45" s="19">
        <v>0</v>
      </c>
      <c r="I45" s="19">
        <f>G45*AN45</f>
        <v>0</v>
      </c>
      <c r="J45" s="19">
        <f>G45*AO45</f>
        <v>0</v>
      </c>
      <c r="K45" s="19">
        <f>G45*H45</f>
        <v>0</v>
      </c>
      <c r="Y45" s="19">
        <f>IF(AP45="5",BI45,0)</f>
        <v>0</v>
      </c>
      <c r="AA45" s="19">
        <f>IF(AP45="1",BG45,0)</f>
        <v>0</v>
      </c>
      <c r="AB45" s="19">
        <f>IF(AP45="1",BH45,0)</f>
        <v>0</v>
      </c>
      <c r="AC45" s="19">
        <f>IF(AP45="7",BG45,0)</f>
        <v>0</v>
      </c>
      <c r="AD45" s="19">
        <f>IF(AP45="7",BH45,0)</f>
        <v>0</v>
      </c>
      <c r="AE45" s="19">
        <f>IF(AP45="2",BG45,0)</f>
        <v>0</v>
      </c>
      <c r="AF45" s="19">
        <f>IF(AP45="2",BH45,0)</f>
        <v>0</v>
      </c>
      <c r="AG45" s="19">
        <f>IF(AP45="0",BI45,0)</f>
        <v>0</v>
      </c>
      <c r="AH45" s="14"/>
      <c r="AI45" s="19">
        <f>IF(AM45=0,K45,0)</f>
        <v>0</v>
      </c>
      <c r="AJ45" s="19">
        <f>IF(AM45=15,K45,0)</f>
        <v>0</v>
      </c>
      <c r="AK45" s="19">
        <f>IF(AM45=21,K45,0)</f>
        <v>0</v>
      </c>
      <c r="AM45" s="19">
        <v>21</v>
      </c>
      <c r="AN45" s="19">
        <f>H45*0</f>
        <v>0</v>
      </c>
      <c r="AO45" s="19">
        <f>H45*(1-0)</f>
        <v>0</v>
      </c>
      <c r="AP45" s="20" t="s">
        <v>42</v>
      </c>
      <c r="AU45" s="19">
        <f>AV45+AW45</f>
        <v>0</v>
      </c>
      <c r="AV45" s="19">
        <f>G45*AN45</f>
        <v>0</v>
      </c>
      <c r="AW45" s="19">
        <f>G45*AO45</f>
        <v>0</v>
      </c>
      <c r="AX45" s="20" t="s">
        <v>141</v>
      </c>
      <c r="AY45" s="20" t="s">
        <v>135</v>
      </c>
      <c r="AZ45" s="14" t="s">
        <v>48</v>
      </c>
      <c r="BB45" s="19">
        <f>AV45+AW45</f>
        <v>0</v>
      </c>
      <c r="BC45" s="19">
        <f>H45/(100-BD45)*100</f>
        <v>0</v>
      </c>
      <c r="BD45" s="19">
        <v>0</v>
      </c>
      <c r="BE45" s="19">
        <f>45</f>
        <v>45</v>
      </c>
      <c r="BG45" s="19">
        <f>G45*AN45</f>
        <v>0</v>
      </c>
      <c r="BH45" s="19">
        <f>G45*AO45</f>
        <v>0</v>
      </c>
      <c r="BI45" s="19">
        <f>G45*H45</f>
        <v>0</v>
      </c>
    </row>
    <row r="46" spans="1:61" ht="12.75">
      <c r="A46" s="2" t="s">
        <v>148</v>
      </c>
      <c r="B46" s="2" t="s">
        <v>223</v>
      </c>
      <c r="C46" s="2" t="s">
        <v>224</v>
      </c>
      <c r="D46" s="2"/>
      <c r="E46" s="2"/>
      <c r="F46" s="2" t="s">
        <v>52</v>
      </c>
      <c r="G46" s="19">
        <v>24</v>
      </c>
      <c r="H46" s="19">
        <v>0</v>
      </c>
      <c r="I46" s="19">
        <v>0</v>
      </c>
      <c r="J46" s="19">
        <v>0</v>
      </c>
      <c r="K46" s="19">
        <v>0</v>
      </c>
      <c r="Y46" s="19"/>
      <c r="AA46" s="19"/>
      <c r="AB46" s="19"/>
      <c r="AC46" s="19"/>
      <c r="AD46" s="19"/>
      <c r="AE46" s="19"/>
      <c r="AF46" s="19"/>
      <c r="AG46" s="19"/>
      <c r="AH46" s="14"/>
      <c r="AI46" s="19"/>
      <c r="AJ46" s="19"/>
      <c r="AK46" s="19"/>
      <c r="AM46" s="19"/>
      <c r="AN46" s="19"/>
      <c r="AO46" s="19"/>
      <c r="AP46" s="20"/>
      <c r="AU46" s="19"/>
      <c r="AV46" s="19"/>
      <c r="AW46" s="19"/>
      <c r="AX46" s="20"/>
      <c r="AY46" s="20"/>
      <c r="AZ46" s="14"/>
      <c r="BB46" s="19"/>
      <c r="BC46" s="19"/>
      <c r="BD46" s="19"/>
      <c r="BE46" s="19"/>
      <c r="BG46" s="19"/>
      <c r="BH46" s="19"/>
      <c r="BI46" s="19"/>
    </row>
    <row r="47" spans="1:46" ht="12.75">
      <c r="A47" s="21"/>
      <c r="B47" s="22" t="s">
        <v>142</v>
      </c>
      <c r="C47" s="65" t="s">
        <v>143</v>
      </c>
      <c r="D47" s="65"/>
      <c r="E47" s="65"/>
      <c r="F47" s="21" t="s">
        <v>2</v>
      </c>
      <c r="G47" s="21" t="s">
        <v>2</v>
      </c>
      <c r="H47" s="21" t="s">
        <v>2</v>
      </c>
      <c r="I47" s="18">
        <f>SUM(I48:I49)</f>
        <v>0</v>
      </c>
      <c r="J47" s="18">
        <f>SUM(J48:J49)</f>
        <v>0</v>
      </c>
      <c r="K47" s="18">
        <f>SUM(K48:K49)</f>
        <v>0</v>
      </c>
      <c r="AH47" s="14"/>
      <c r="AR47" s="18">
        <f>SUM(AI48:AI49)</f>
        <v>0</v>
      </c>
      <c r="AS47" s="18">
        <f>SUM(AJ48:AJ49)</f>
        <v>0</v>
      </c>
      <c r="AT47" s="18">
        <f>SUM(AK48:AK49)</f>
        <v>0</v>
      </c>
    </row>
    <row r="48" spans="1:61" ht="12.75">
      <c r="A48" s="2" t="s">
        <v>152</v>
      </c>
      <c r="B48" s="2" t="s">
        <v>145</v>
      </c>
      <c r="C48" s="55" t="s">
        <v>146</v>
      </c>
      <c r="D48" s="55"/>
      <c r="E48" s="55"/>
      <c r="F48" s="2" t="s">
        <v>52</v>
      </c>
      <c r="G48" s="19">
        <v>55</v>
      </c>
      <c r="H48" s="19">
        <v>0</v>
      </c>
      <c r="I48" s="19">
        <f>G48*AN48</f>
        <v>0</v>
      </c>
      <c r="J48" s="19">
        <f>G48*AO48</f>
        <v>0</v>
      </c>
      <c r="K48" s="19">
        <f>G48*H48</f>
        <v>0</v>
      </c>
      <c r="Y48" s="19">
        <f>IF(AP48="5",BI48,0)</f>
        <v>0</v>
      </c>
      <c r="AA48" s="19">
        <f>IF(AP48="1",BG48,0)</f>
        <v>0</v>
      </c>
      <c r="AB48" s="19">
        <f>IF(AP48="1",BH48,0)</f>
        <v>0</v>
      </c>
      <c r="AC48" s="19">
        <f>IF(AP48="7",BG48,0)</f>
        <v>0</v>
      </c>
      <c r="AD48" s="19">
        <f>IF(AP48="7",BH48,0)</f>
        <v>0</v>
      </c>
      <c r="AE48" s="19">
        <f>IF(AP48="2",BG48,0)</f>
        <v>0</v>
      </c>
      <c r="AF48" s="19">
        <f>IF(AP48="2",BH48,0)</f>
        <v>0</v>
      </c>
      <c r="AG48" s="19">
        <f>IF(AP48="0",BI48,0)</f>
        <v>0</v>
      </c>
      <c r="AH48" s="14"/>
      <c r="AI48" s="19">
        <f>IF(AM48=0,K48,0)</f>
        <v>0</v>
      </c>
      <c r="AJ48" s="19">
        <f>IF(AM48=15,K48,0)</f>
        <v>0</v>
      </c>
      <c r="AK48" s="19">
        <f>IF(AM48=21,K48,0)</f>
        <v>0</v>
      </c>
      <c r="AM48" s="19">
        <v>21</v>
      </c>
      <c r="AN48" s="19">
        <f>H48*0</f>
        <v>0</v>
      </c>
      <c r="AO48" s="19">
        <f>H48*(1-0)</f>
        <v>0</v>
      </c>
      <c r="AP48" s="20" t="s">
        <v>42</v>
      </c>
      <c r="AU48" s="19">
        <f>AV48+AW48</f>
        <v>0</v>
      </c>
      <c r="AV48" s="19">
        <f>G48*AN48</f>
        <v>0</v>
      </c>
      <c r="AW48" s="19">
        <f>G48*AO48</f>
        <v>0</v>
      </c>
      <c r="AX48" s="20" t="s">
        <v>147</v>
      </c>
      <c r="AY48" s="20" t="s">
        <v>135</v>
      </c>
      <c r="AZ48" s="14" t="s">
        <v>48</v>
      </c>
      <c r="BB48" s="19">
        <f>AV48+AW48</f>
        <v>0</v>
      </c>
      <c r="BC48" s="19">
        <f>H48/(100-BD48)*100</f>
        <v>0</v>
      </c>
      <c r="BD48" s="19">
        <v>0</v>
      </c>
      <c r="BE48" s="19">
        <f>47</f>
        <v>47</v>
      </c>
      <c r="BG48" s="19">
        <f>G48*AN48</f>
        <v>0</v>
      </c>
      <c r="BH48" s="19">
        <f>G48*AO48</f>
        <v>0</v>
      </c>
      <c r="BI48" s="19">
        <f>G48*H48</f>
        <v>0</v>
      </c>
    </row>
    <row r="49" spans="1:61" ht="12.75">
      <c r="A49" s="2" t="s">
        <v>157</v>
      </c>
      <c r="B49" s="2" t="s">
        <v>149</v>
      </c>
      <c r="C49" s="55" t="s">
        <v>150</v>
      </c>
      <c r="D49" s="55"/>
      <c r="E49" s="55"/>
      <c r="F49" s="2" t="s">
        <v>64</v>
      </c>
      <c r="G49" s="19">
        <v>16</v>
      </c>
      <c r="H49" s="19">
        <v>0</v>
      </c>
      <c r="I49" s="19">
        <f>G49*AN49</f>
        <v>0</v>
      </c>
      <c r="J49" s="19">
        <f>G49*AO49</f>
        <v>0</v>
      </c>
      <c r="K49" s="19">
        <f>G49*H49</f>
        <v>0</v>
      </c>
      <c r="Y49" s="19">
        <f>IF(AP49="5",BI49,0)</f>
        <v>0</v>
      </c>
      <c r="AA49" s="19">
        <f>IF(AP49="1",BG49,0)</f>
        <v>0</v>
      </c>
      <c r="AB49" s="19">
        <f>IF(AP49="1",BH49,0)</f>
        <v>0</v>
      </c>
      <c r="AC49" s="19">
        <f>IF(AP49="7",BG49,0)</f>
        <v>0</v>
      </c>
      <c r="AD49" s="19">
        <f>IF(AP49="7",BH49,0)</f>
        <v>0</v>
      </c>
      <c r="AE49" s="19">
        <f>IF(AP49="2",BG49,0)</f>
        <v>0</v>
      </c>
      <c r="AF49" s="19">
        <f>IF(AP49="2",BH49,0)</f>
        <v>0</v>
      </c>
      <c r="AG49" s="19">
        <f>IF(AP49="0",BI49,0)</f>
        <v>0</v>
      </c>
      <c r="AH49" s="14"/>
      <c r="AI49" s="19">
        <f>IF(AM49=0,K49,0)</f>
        <v>0</v>
      </c>
      <c r="AJ49" s="19">
        <f>IF(AM49=15,K49,0)</f>
        <v>0</v>
      </c>
      <c r="AK49" s="19">
        <f>IF(AM49=21,K49,0)</f>
        <v>0</v>
      </c>
      <c r="AM49" s="19">
        <v>21</v>
      </c>
      <c r="AN49" s="19">
        <f>H49*0.108837209302326</f>
        <v>0</v>
      </c>
      <c r="AO49" s="19">
        <f>H49*(1-0.108837209302326)</f>
        <v>0</v>
      </c>
      <c r="AP49" s="20" t="s">
        <v>42</v>
      </c>
      <c r="AU49" s="19">
        <f>AV49+AW49</f>
        <v>0</v>
      </c>
      <c r="AV49" s="19">
        <f>G49*AN49</f>
        <v>0</v>
      </c>
      <c r="AW49" s="19">
        <f>G49*AO49</f>
        <v>0</v>
      </c>
      <c r="AX49" s="20" t="s">
        <v>147</v>
      </c>
      <c r="AY49" s="20" t="s">
        <v>135</v>
      </c>
      <c r="AZ49" s="14" t="s">
        <v>48</v>
      </c>
      <c r="BB49" s="19">
        <f>AV49+AW49</f>
        <v>0</v>
      </c>
      <c r="BC49" s="19">
        <f>H49/(100-BD49)*100</f>
        <v>0</v>
      </c>
      <c r="BD49" s="19">
        <v>0</v>
      </c>
      <c r="BE49" s="19">
        <f>48</f>
        <v>48</v>
      </c>
      <c r="BG49" s="19">
        <f>G49*AN49</f>
        <v>0</v>
      </c>
      <c r="BH49" s="19">
        <f>G49*AO49</f>
        <v>0</v>
      </c>
      <c r="BI49" s="19">
        <f>G49*H49</f>
        <v>0</v>
      </c>
    </row>
    <row r="50" spans="1:61" ht="12.75">
      <c r="A50" s="21"/>
      <c r="B50" s="22" t="s">
        <v>209</v>
      </c>
      <c r="C50" s="65" t="s">
        <v>211</v>
      </c>
      <c r="D50" s="65"/>
      <c r="E50" s="65"/>
      <c r="F50" s="21" t="s">
        <v>2</v>
      </c>
      <c r="G50" s="21" t="s">
        <v>2</v>
      </c>
      <c r="H50" s="21" t="s">
        <v>2</v>
      </c>
      <c r="I50" s="18">
        <f>SUM(I51:I51)</f>
        <v>0</v>
      </c>
      <c r="J50" s="18">
        <f>SUM(J51:J51)</f>
        <v>0</v>
      </c>
      <c r="K50" s="18">
        <f>SUM(K51:K51)</f>
        <v>0</v>
      </c>
      <c r="Y50" s="19"/>
      <c r="AA50" s="19"/>
      <c r="AB50" s="19"/>
      <c r="AC50" s="19"/>
      <c r="AD50" s="19"/>
      <c r="AE50" s="19"/>
      <c r="AF50" s="19"/>
      <c r="AG50" s="19"/>
      <c r="AH50" s="14"/>
      <c r="AI50" s="19"/>
      <c r="AJ50" s="19"/>
      <c r="AK50" s="19"/>
      <c r="AM50" s="19"/>
      <c r="AN50" s="19"/>
      <c r="AO50" s="19"/>
      <c r="AP50" s="20"/>
      <c r="AU50" s="19"/>
      <c r="AV50" s="19"/>
      <c r="AW50" s="19"/>
      <c r="AX50" s="20"/>
      <c r="AY50" s="20"/>
      <c r="AZ50" s="14"/>
      <c r="BB50" s="19"/>
      <c r="BC50" s="19"/>
      <c r="BD50" s="19"/>
      <c r="BE50" s="19"/>
      <c r="BG50" s="19"/>
      <c r="BH50" s="19"/>
      <c r="BI50" s="19"/>
    </row>
    <row r="51" spans="1:61" ht="12.75">
      <c r="A51" s="2" t="s">
        <v>162</v>
      </c>
      <c r="B51" s="2" t="s">
        <v>210</v>
      </c>
      <c r="C51" s="55" t="s">
        <v>212</v>
      </c>
      <c r="D51" s="55"/>
      <c r="E51" s="55"/>
      <c r="F51" s="2" t="s">
        <v>213</v>
      </c>
      <c r="G51" s="19">
        <v>1</v>
      </c>
      <c r="H51" s="19">
        <v>0</v>
      </c>
      <c r="I51" s="19">
        <f>G51*AN51</f>
        <v>0</v>
      </c>
      <c r="J51" s="19">
        <f>G51*AO51</f>
        <v>0</v>
      </c>
      <c r="K51" s="19">
        <f>G51*H51</f>
        <v>0</v>
      </c>
      <c r="Y51" s="19"/>
      <c r="AA51" s="19"/>
      <c r="AB51" s="19"/>
      <c r="AC51" s="19"/>
      <c r="AD51" s="19"/>
      <c r="AE51" s="19"/>
      <c r="AF51" s="19"/>
      <c r="AG51" s="19"/>
      <c r="AH51" s="14"/>
      <c r="AI51" s="19"/>
      <c r="AJ51" s="19"/>
      <c r="AK51" s="19"/>
      <c r="AM51" s="19"/>
      <c r="AN51" s="19"/>
      <c r="AO51" s="19"/>
      <c r="AP51" s="20"/>
      <c r="AU51" s="19"/>
      <c r="AV51" s="19"/>
      <c r="AW51" s="19"/>
      <c r="AX51" s="20"/>
      <c r="AY51" s="20"/>
      <c r="AZ51" s="14"/>
      <c r="BB51" s="19"/>
      <c r="BC51" s="19"/>
      <c r="BD51" s="19"/>
      <c r="BE51" s="19"/>
      <c r="BG51" s="19"/>
      <c r="BH51" s="19"/>
      <c r="BI51" s="19"/>
    </row>
    <row r="52" spans="1:61" ht="12.75">
      <c r="A52" s="21"/>
      <c r="B52" s="22" t="s">
        <v>216</v>
      </c>
      <c r="C52" s="65" t="s">
        <v>217</v>
      </c>
      <c r="D52" s="65"/>
      <c r="E52" s="65"/>
      <c r="F52" s="21" t="s">
        <v>2</v>
      </c>
      <c r="G52" s="21" t="s">
        <v>2</v>
      </c>
      <c r="H52" s="21" t="s">
        <v>2</v>
      </c>
      <c r="I52" s="18">
        <f>SUM(I53:I53)</f>
        <v>0</v>
      </c>
      <c r="J52" s="18">
        <f>SUM(J53:J53)</f>
        <v>0</v>
      </c>
      <c r="K52" s="18">
        <f>SUM(K53:K53)</f>
        <v>0</v>
      </c>
      <c r="Y52" s="19"/>
      <c r="AA52" s="19"/>
      <c r="AB52" s="19"/>
      <c r="AC52" s="19"/>
      <c r="AD52" s="19"/>
      <c r="AE52" s="19"/>
      <c r="AF52" s="19"/>
      <c r="AG52" s="19"/>
      <c r="AH52" s="14"/>
      <c r="AI52" s="19"/>
      <c r="AJ52" s="19"/>
      <c r="AK52" s="19"/>
      <c r="AM52" s="19"/>
      <c r="AN52" s="19"/>
      <c r="AO52" s="19"/>
      <c r="AP52" s="20"/>
      <c r="AU52" s="19"/>
      <c r="AV52" s="19"/>
      <c r="AW52" s="19"/>
      <c r="AX52" s="20"/>
      <c r="AY52" s="20"/>
      <c r="AZ52" s="14"/>
      <c r="BB52" s="19"/>
      <c r="BC52" s="19"/>
      <c r="BD52" s="19"/>
      <c r="BE52" s="19"/>
      <c r="BG52" s="19"/>
      <c r="BH52" s="19"/>
      <c r="BI52" s="19"/>
    </row>
    <row r="53" spans="1:61" ht="12.75">
      <c r="A53" s="2" t="s">
        <v>167</v>
      </c>
      <c r="B53" s="2" t="s">
        <v>219</v>
      </c>
      <c r="C53" s="55" t="s">
        <v>218</v>
      </c>
      <c r="D53" s="55"/>
      <c r="E53" s="55"/>
      <c r="F53" s="2" t="s">
        <v>213</v>
      </c>
      <c r="G53" s="19">
        <v>1</v>
      </c>
      <c r="H53" s="19">
        <v>0</v>
      </c>
      <c r="I53" s="19">
        <f>G53*AN53</f>
        <v>0</v>
      </c>
      <c r="J53" s="19">
        <f>G53*AO53</f>
        <v>0</v>
      </c>
      <c r="K53" s="19">
        <f>G53*H53</f>
        <v>0</v>
      </c>
      <c r="Y53" s="19"/>
      <c r="AA53" s="19"/>
      <c r="AB53" s="19"/>
      <c r="AC53" s="19"/>
      <c r="AD53" s="19"/>
      <c r="AE53" s="19"/>
      <c r="AF53" s="19"/>
      <c r="AG53" s="19"/>
      <c r="AH53" s="14"/>
      <c r="AI53" s="19"/>
      <c r="AJ53" s="19"/>
      <c r="AK53" s="19"/>
      <c r="AM53" s="19"/>
      <c r="AN53" s="19"/>
      <c r="AO53" s="19"/>
      <c r="AP53" s="20"/>
      <c r="AU53" s="19"/>
      <c r="AV53" s="19"/>
      <c r="AW53" s="19"/>
      <c r="AX53" s="20"/>
      <c r="AY53" s="20"/>
      <c r="AZ53" s="14"/>
      <c r="BB53" s="19"/>
      <c r="BC53" s="19"/>
      <c r="BD53" s="19"/>
      <c r="BE53" s="19"/>
      <c r="BG53" s="19"/>
      <c r="BH53" s="19"/>
      <c r="BI53" s="19"/>
    </row>
    <row r="54" spans="1:46" ht="12.75">
      <c r="A54" s="21"/>
      <c r="B54" s="22" t="s">
        <v>151</v>
      </c>
      <c r="C54" s="65" t="s">
        <v>76</v>
      </c>
      <c r="D54" s="65"/>
      <c r="E54" s="65"/>
      <c r="F54" s="21" t="s">
        <v>2</v>
      </c>
      <c r="G54" s="21" t="s">
        <v>2</v>
      </c>
      <c r="H54" s="21" t="s">
        <v>2</v>
      </c>
      <c r="I54" s="18">
        <f>SUM(I55:I55)</f>
        <v>0</v>
      </c>
      <c r="J54" s="18">
        <f>SUM(J55:J55)</f>
        <v>0</v>
      </c>
      <c r="K54" s="18">
        <f>SUM(K55:K55)</f>
        <v>0</v>
      </c>
      <c r="AH54" s="14"/>
      <c r="AR54" s="18">
        <f>SUM(AI55:AI55)</f>
        <v>0</v>
      </c>
      <c r="AS54" s="18">
        <f>SUM(AJ55:AJ55)</f>
        <v>0</v>
      </c>
      <c r="AT54" s="18">
        <f>SUM(AK55:AK55)</f>
        <v>0</v>
      </c>
    </row>
    <row r="55" spans="1:61" ht="12.75">
      <c r="A55" s="2" t="s">
        <v>171</v>
      </c>
      <c r="B55" s="2" t="s">
        <v>153</v>
      </c>
      <c r="C55" s="55" t="s">
        <v>226</v>
      </c>
      <c r="D55" s="55"/>
      <c r="E55" s="55"/>
      <c r="F55" s="2" t="s">
        <v>213</v>
      </c>
      <c r="G55" s="19">
        <v>1</v>
      </c>
      <c r="H55" s="19">
        <v>0</v>
      </c>
      <c r="I55" s="19">
        <f>G55*AN55</f>
        <v>0</v>
      </c>
      <c r="J55" s="19">
        <f>G55*AO55</f>
        <v>0</v>
      </c>
      <c r="K55" s="19">
        <f>G55*H55</f>
        <v>0</v>
      </c>
      <c r="Y55" s="19">
        <f>IF(AP55="5",BI55,0)</f>
        <v>0</v>
      </c>
      <c r="AA55" s="19">
        <f>IF(AP55="1",BG55,0)</f>
        <v>0</v>
      </c>
      <c r="AB55" s="19">
        <f>IF(AP55="1",BH55,0)</f>
        <v>0</v>
      </c>
      <c r="AC55" s="19">
        <f>IF(AP55="7",BG55,0)</f>
        <v>0</v>
      </c>
      <c r="AD55" s="19">
        <f>IF(AP55="7",BH55,0)</f>
        <v>0</v>
      </c>
      <c r="AE55" s="19">
        <f>IF(AP55="2",BG55,0)</f>
        <v>0</v>
      </c>
      <c r="AF55" s="19">
        <f>IF(AP55="2",BH55,0)</f>
        <v>0</v>
      </c>
      <c r="AG55" s="19">
        <f>IF(AP55="0",BI55,0)</f>
        <v>0</v>
      </c>
      <c r="AH55" s="14"/>
      <c r="AI55" s="19">
        <f>IF(AM55=0,K55,0)</f>
        <v>0</v>
      </c>
      <c r="AJ55" s="19">
        <f>IF(AM55=15,K55,0)</f>
        <v>0</v>
      </c>
      <c r="AK55" s="19">
        <f>IF(AM55=21,K55,0)</f>
        <v>0</v>
      </c>
      <c r="AM55" s="19">
        <v>21</v>
      </c>
      <c r="AN55" s="19">
        <f>H55*0</f>
        <v>0</v>
      </c>
      <c r="AO55" s="19">
        <f>H55*(1-0)</f>
        <v>0</v>
      </c>
      <c r="AP55" s="20" t="s">
        <v>61</v>
      </c>
      <c r="AU55" s="19">
        <f>AV55+AW55</f>
        <v>0</v>
      </c>
      <c r="AV55" s="19">
        <f>G55*AN55</f>
        <v>0</v>
      </c>
      <c r="AW55" s="19">
        <f>G55*AO55</f>
        <v>0</v>
      </c>
      <c r="AX55" s="20" t="s">
        <v>155</v>
      </c>
      <c r="AY55" s="20" t="s">
        <v>135</v>
      </c>
      <c r="AZ55" s="14" t="s">
        <v>48</v>
      </c>
      <c r="BB55" s="19">
        <f>AV55+AW55</f>
        <v>0</v>
      </c>
      <c r="BC55" s="19">
        <f>H55/(100-BD55)*100</f>
        <v>0</v>
      </c>
      <c r="BD55" s="19">
        <v>0</v>
      </c>
      <c r="BE55" s="19">
        <f>50</f>
        <v>50</v>
      </c>
      <c r="BG55" s="19">
        <f>G55*AN55</f>
        <v>0</v>
      </c>
      <c r="BH55" s="19">
        <f>G55*AO55</f>
        <v>0</v>
      </c>
      <c r="BI55" s="19">
        <f>G55*H55</f>
        <v>0</v>
      </c>
    </row>
    <row r="56" spans="1:46" ht="12.75">
      <c r="A56" s="21"/>
      <c r="B56" s="22" t="s">
        <v>156</v>
      </c>
      <c r="C56" s="65" t="s">
        <v>98</v>
      </c>
      <c r="D56" s="65"/>
      <c r="E56" s="65"/>
      <c r="F56" s="21" t="s">
        <v>2</v>
      </c>
      <c r="G56" s="21" t="s">
        <v>2</v>
      </c>
      <c r="H56" s="21" t="s">
        <v>2</v>
      </c>
      <c r="I56" s="18">
        <f>SUM(I57:I57)</f>
        <v>0</v>
      </c>
      <c r="J56" s="18">
        <f>SUM(J57:J57)</f>
        <v>0</v>
      </c>
      <c r="K56" s="18">
        <f>SUM(K57:K57)</f>
        <v>0</v>
      </c>
      <c r="AH56" s="14"/>
      <c r="AR56" s="18">
        <f>SUM(AI57:AI57)</f>
        <v>0</v>
      </c>
      <c r="AS56" s="18">
        <f>SUM(AJ57:AJ57)</f>
        <v>0</v>
      </c>
      <c r="AT56" s="18">
        <f>SUM(AK57:AK57)</f>
        <v>0</v>
      </c>
    </row>
    <row r="57" spans="1:61" ht="12.75">
      <c r="A57" s="2" t="s">
        <v>174</v>
      </c>
      <c r="B57" s="2" t="s">
        <v>158</v>
      </c>
      <c r="C57" s="55" t="s">
        <v>225</v>
      </c>
      <c r="D57" s="55"/>
      <c r="E57" s="55"/>
      <c r="F57" s="2" t="s">
        <v>213</v>
      </c>
      <c r="G57" s="19">
        <v>1</v>
      </c>
      <c r="H57" s="19">
        <v>0</v>
      </c>
      <c r="I57" s="19">
        <f>G57*AN57</f>
        <v>0</v>
      </c>
      <c r="J57" s="19">
        <f>G57*AO57</f>
        <v>0</v>
      </c>
      <c r="K57" s="19">
        <f>G57*H57</f>
        <v>0</v>
      </c>
      <c r="Y57" s="19">
        <f>IF(AP57="5",BI57,0)</f>
        <v>0</v>
      </c>
      <c r="AA57" s="19">
        <f>IF(AP57="1",BG57,0)</f>
        <v>0</v>
      </c>
      <c r="AB57" s="19">
        <f>IF(AP57="1",BH57,0)</f>
        <v>0</v>
      </c>
      <c r="AC57" s="19">
        <f>IF(AP57="7",BG57,0)</f>
        <v>0</v>
      </c>
      <c r="AD57" s="19">
        <f>IF(AP57="7",BH57,0)</f>
        <v>0</v>
      </c>
      <c r="AE57" s="19">
        <f>IF(AP57="2",BG57,0)</f>
        <v>0</v>
      </c>
      <c r="AF57" s="19">
        <f>IF(AP57="2",BH57,0)</f>
        <v>0</v>
      </c>
      <c r="AG57" s="19">
        <f>IF(AP57="0",BI57,0)</f>
        <v>0</v>
      </c>
      <c r="AH57" s="14"/>
      <c r="AI57" s="19">
        <f>IF(AM57=0,K57,0)</f>
        <v>0</v>
      </c>
      <c r="AJ57" s="19">
        <f>IF(AM57=15,K57,0)</f>
        <v>0</v>
      </c>
      <c r="AK57" s="19">
        <f>IF(AM57=21,K57,0)</f>
        <v>0</v>
      </c>
      <c r="AM57" s="19">
        <v>21</v>
      </c>
      <c r="AN57" s="19">
        <f>H57*0</f>
        <v>0</v>
      </c>
      <c r="AO57" s="19">
        <f>H57*(1-0)</f>
        <v>0</v>
      </c>
      <c r="AP57" s="20" t="s">
        <v>61</v>
      </c>
      <c r="AU57" s="19">
        <f>AV57+AW57</f>
        <v>0</v>
      </c>
      <c r="AV57" s="19">
        <f>G57*AN57</f>
        <v>0</v>
      </c>
      <c r="AW57" s="19">
        <f>G57*AO57</f>
        <v>0</v>
      </c>
      <c r="AX57" s="20" t="s">
        <v>159</v>
      </c>
      <c r="AY57" s="20" t="s">
        <v>135</v>
      </c>
      <c r="AZ57" s="14" t="s">
        <v>48</v>
      </c>
      <c r="BB57" s="19">
        <f>AV57+AW57</f>
        <v>0</v>
      </c>
      <c r="BC57" s="19">
        <f>H57/(100-BD57)*100</f>
        <v>0</v>
      </c>
      <c r="BD57" s="19">
        <v>0</v>
      </c>
      <c r="BE57" s="19">
        <f>52</f>
        <v>52</v>
      </c>
      <c r="BG57" s="19">
        <f>G57*AN57</f>
        <v>0</v>
      </c>
      <c r="BH57" s="19">
        <f>G57*AO57</f>
        <v>0</v>
      </c>
      <c r="BI57" s="19">
        <f>G57*H57</f>
        <v>0</v>
      </c>
    </row>
    <row r="58" spans="1:46" ht="12.75">
      <c r="A58" s="21"/>
      <c r="B58" s="22" t="s">
        <v>160</v>
      </c>
      <c r="C58" s="65" t="s">
        <v>161</v>
      </c>
      <c r="D58" s="65"/>
      <c r="E58" s="65"/>
      <c r="F58" s="21" t="s">
        <v>2</v>
      </c>
      <c r="G58" s="21" t="s">
        <v>2</v>
      </c>
      <c r="H58" s="21"/>
      <c r="I58" s="18">
        <f>SUM(I59:I59)</f>
        <v>0</v>
      </c>
      <c r="J58" s="18">
        <f>SUM(J59:J59)</f>
        <v>0</v>
      </c>
      <c r="K58" s="18">
        <f>SUM(K59:K59)</f>
        <v>0</v>
      </c>
      <c r="AH58" s="14"/>
      <c r="AR58" s="18">
        <f>SUM(AI59:AI59)</f>
        <v>0</v>
      </c>
      <c r="AS58" s="18">
        <f>SUM(AJ59:AJ59)</f>
        <v>0</v>
      </c>
      <c r="AT58" s="18">
        <f>SUM(AK59:AK59)</f>
        <v>0</v>
      </c>
    </row>
    <row r="59" spans="1:61" ht="12.75">
      <c r="A59" s="2" t="s">
        <v>177</v>
      </c>
      <c r="B59" s="2" t="s">
        <v>163</v>
      </c>
      <c r="C59" s="55" t="s">
        <v>227</v>
      </c>
      <c r="D59" s="55"/>
      <c r="E59" s="55"/>
      <c r="F59" s="2" t="s">
        <v>213</v>
      </c>
      <c r="G59" s="19">
        <v>1</v>
      </c>
      <c r="H59" s="19">
        <v>0</v>
      </c>
      <c r="I59" s="19">
        <f>G59*AN59</f>
        <v>0</v>
      </c>
      <c r="J59" s="19">
        <f>G59*AO59</f>
        <v>0</v>
      </c>
      <c r="K59" s="19">
        <f>G59*H59</f>
        <v>0</v>
      </c>
      <c r="Y59" s="19">
        <f>IF(AP59="5",BI59,0)</f>
        <v>0</v>
      </c>
      <c r="AA59" s="19">
        <f>IF(AP59="1",BG59,0)</f>
        <v>0</v>
      </c>
      <c r="AB59" s="19">
        <f>IF(AP59="1",BH59,0)</f>
        <v>0</v>
      </c>
      <c r="AC59" s="19">
        <f>IF(AP59="7",BG59,0)</f>
        <v>0</v>
      </c>
      <c r="AD59" s="19">
        <f>IF(AP59="7",BH59,0)</f>
        <v>0</v>
      </c>
      <c r="AE59" s="19">
        <f>IF(AP59="2",BG59,0)</f>
        <v>0</v>
      </c>
      <c r="AF59" s="19">
        <f>IF(AP59="2",BH59,0)</f>
        <v>0</v>
      </c>
      <c r="AG59" s="19">
        <f>IF(AP59="0",BI59,0)</f>
        <v>0</v>
      </c>
      <c r="AH59" s="14"/>
      <c r="AI59" s="19">
        <f>IF(AM59=0,K59,0)</f>
        <v>0</v>
      </c>
      <c r="AJ59" s="19">
        <f>IF(AM59=15,K59,0)</f>
        <v>0</v>
      </c>
      <c r="AK59" s="19">
        <f>IF(AM59=21,K59,0)</f>
        <v>0</v>
      </c>
      <c r="AM59" s="19">
        <v>21</v>
      </c>
      <c r="AN59" s="19">
        <f>H59*0</f>
        <v>0</v>
      </c>
      <c r="AO59" s="19">
        <f>H59*(1-0)</f>
        <v>0</v>
      </c>
      <c r="AP59" s="20" t="s">
        <v>61</v>
      </c>
      <c r="AU59" s="19">
        <f>AV59+AW59</f>
        <v>0</v>
      </c>
      <c r="AV59" s="19">
        <f>G59*AN59</f>
        <v>0</v>
      </c>
      <c r="AW59" s="19">
        <f>G59*AO59</f>
        <v>0</v>
      </c>
      <c r="AX59" s="20" t="s">
        <v>164</v>
      </c>
      <c r="AY59" s="20" t="s">
        <v>135</v>
      </c>
      <c r="AZ59" s="14" t="s">
        <v>48</v>
      </c>
      <c r="BB59" s="19">
        <f>AV59+AW59</f>
        <v>0</v>
      </c>
      <c r="BC59" s="19">
        <f>H59/(100-BD59)*100</f>
        <v>0</v>
      </c>
      <c r="BD59" s="19">
        <v>0</v>
      </c>
      <c r="BE59" s="19">
        <f>54</f>
        <v>54</v>
      </c>
      <c r="BG59" s="19">
        <f>G59*AN59</f>
        <v>0</v>
      </c>
      <c r="BH59" s="19">
        <f>G59*AO59</f>
        <v>0</v>
      </c>
      <c r="BI59" s="19">
        <f>G59*H59</f>
        <v>0</v>
      </c>
    </row>
    <row r="60" spans="1:46" ht="12.75">
      <c r="A60" s="21"/>
      <c r="B60" s="22" t="s">
        <v>165</v>
      </c>
      <c r="C60" s="65" t="s">
        <v>166</v>
      </c>
      <c r="D60" s="65"/>
      <c r="E60" s="65"/>
      <c r="F60" s="21" t="s">
        <v>2</v>
      </c>
      <c r="G60" s="21" t="s">
        <v>2</v>
      </c>
      <c r="H60" s="21" t="s">
        <v>2</v>
      </c>
      <c r="I60" s="18">
        <f>SUM(I61:I66)</f>
        <v>0</v>
      </c>
      <c r="J60" s="18">
        <f>SUM(J61:J66)</f>
        <v>0</v>
      </c>
      <c r="K60" s="18">
        <f>SUM(K61:K66)</f>
        <v>0</v>
      </c>
      <c r="AH60" s="14"/>
      <c r="AR60" s="18">
        <f>SUM(AI61:AI66)</f>
        <v>0</v>
      </c>
      <c r="AS60" s="18">
        <f>SUM(AJ61:AJ66)</f>
        <v>0</v>
      </c>
      <c r="AT60" s="18">
        <f>SUM(AK61:AK66)</f>
        <v>0</v>
      </c>
    </row>
    <row r="61" spans="1:61" ht="12.75">
      <c r="A61" s="2" t="s">
        <v>180</v>
      </c>
      <c r="B61" s="2" t="s">
        <v>168</v>
      </c>
      <c r="C61" s="55" t="s">
        <v>169</v>
      </c>
      <c r="D61" s="55"/>
      <c r="E61" s="55"/>
      <c r="F61" s="2" t="s">
        <v>154</v>
      </c>
      <c r="G61" s="19">
        <v>5.54</v>
      </c>
      <c r="H61" s="19">
        <v>0</v>
      </c>
      <c r="I61" s="19">
        <f aca="true" t="shared" si="0" ref="I61:I66">G61*AN61</f>
        <v>0</v>
      </c>
      <c r="J61" s="19">
        <f aca="true" t="shared" si="1" ref="J61:J66">G61*AO61</f>
        <v>0</v>
      </c>
      <c r="K61" s="19">
        <f aca="true" t="shared" si="2" ref="K61:K66">G61*H61</f>
        <v>0</v>
      </c>
      <c r="Y61" s="19">
        <f aca="true" t="shared" si="3" ref="Y61:Y66">IF(AP61="5",BI61,0)</f>
        <v>0</v>
      </c>
      <c r="AA61" s="19">
        <f aca="true" t="shared" si="4" ref="AA61:AA66">IF(AP61="1",BG61,0)</f>
        <v>0</v>
      </c>
      <c r="AB61" s="19">
        <f aca="true" t="shared" si="5" ref="AB61:AB66">IF(AP61="1",BH61,0)</f>
        <v>0</v>
      </c>
      <c r="AC61" s="19">
        <f aca="true" t="shared" si="6" ref="AC61:AC66">IF(AP61="7",BG61,0)</f>
        <v>0</v>
      </c>
      <c r="AD61" s="19">
        <f aca="true" t="shared" si="7" ref="AD61:AD66">IF(AP61="7",BH61,0)</f>
        <v>0</v>
      </c>
      <c r="AE61" s="19">
        <f aca="true" t="shared" si="8" ref="AE61:AE66">IF(AP61="2",BG61,0)</f>
        <v>0</v>
      </c>
      <c r="AF61" s="19">
        <f aca="true" t="shared" si="9" ref="AF61:AF66">IF(AP61="2",BH61,0)</f>
        <v>0</v>
      </c>
      <c r="AG61" s="19">
        <f aca="true" t="shared" si="10" ref="AG61:AG66">IF(AP61="0",BI61,0)</f>
        <v>0</v>
      </c>
      <c r="AH61" s="14"/>
      <c r="AI61" s="19">
        <f aca="true" t="shared" si="11" ref="AI61:AI66">IF(AM61=0,K61,0)</f>
        <v>0</v>
      </c>
      <c r="AJ61" s="19">
        <f aca="true" t="shared" si="12" ref="AJ61:AJ66">IF(AM61=15,K61,0)</f>
        <v>0</v>
      </c>
      <c r="AK61" s="19">
        <f aca="true" t="shared" si="13" ref="AK61:AK66">IF(AM61=21,K61,0)</f>
        <v>0</v>
      </c>
      <c r="AM61" s="19">
        <v>21</v>
      </c>
      <c r="AN61" s="19">
        <f aca="true" t="shared" si="14" ref="AN61:AN66">H61*0</f>
        <v>0</v>
      </c>
      <c r="AO61" s="19">
        <f aca="true" t="shared" si="15" ref="AO61:AO66">H61*(1-0)</f>
        <v>0</v>
      </c>
      <c r="AP61" s="20" t="s">
        <v>61</v>
      </c>
      <c r="AU61" s="19">
        <f aca="true" t="shared" si="16" ref="AU61:AU66">AV61+AW61</f>
        <v>0</v>
      </c>
      <c r="AV61" s="19">
        <f aca="true" t="shared" si="17" ref="AV61:AV66">G61*AN61</f>
        <v>0</v>
      </c>
      <c r="AW61" s="19">
        <f aca="true" t="shared" si="18" ref="AW61:AW66">G61*AO61</f>
        <v>0</v>
      </c>
      <c r="AX61" s="20" t="s">
        <v>170</v>
      </c>
      <c r="AY61" s="20" t="s">
        <v>135</v>
      </c>
      <c r="AZ61" s="14" t="s">
        <v>48</v>
      </c>
      <c r="BB61" s="19">
        <f aca="true" t="shared" si="19" ref="BB61:BB66">AV61+AW61</f>
        <v>0</v>
      </c>
      <c r="BC61" s="19">
        <f aca="true" t="shared" si="20" ref="BC61:BC66">H61/(100-BD61)*100</f>
        <v>0</v>
      </c>
      <c r="BD61" s="19">
        <v>0</v>
      </c>
      <c r="BE61" s="19">
        <f>56</f>
        <v>56</v>
      </c>
      <c r="BG61" s="19">
        <f aca="true" t="shared" si="21" ref="BG61:BG66">G61*AN61</f>
        <v>0</v>
      </c>
      <c r="BH61" s="19">
        <f aca="true" t="shared" si="22" ref="BH61:BH66">G61*AO61</f>
        <v>0</v>
      </c>
      <c r="BI61" s="19">
        <f aca="true" t="shared" si="23" ref="BI61:BI66">G61*H61</f>
        <v>0</v>
      </c>
    </row>
    <row r="62" spans="1:61" ht="12.75">
      <c r="A62" s="2" t="s">
        <v>183</v>
      </c>
      <c r="B62" s="2" t="s">
        <v>172</v>
      </c>
      <c r="C62" s="55" t="s">
        <v>173</v>
      </c>
      <c r="D62" s="55"/>
      <c r="E62" s="55"/>
      <c r="F62" s="2" t="s">
        <v>154</v>
      </c>
      <c r="G62" s="19">
        <v>5.54</v>
      </c>
      <c r="H62" s="19">
        <v>0</v>
      </c>
      <c r="I62" s="19">
        <f t="shared" si="0"/>
        <v>0</v>
      </c>
      <c r="J62" s="19">
        <f t="shared" si="1"/>
        <v>0</v>
      </c>
      <c r="K62" s="19">
        <f t="shared" si="2"/>
        <v>0</v>
      </c>
      <c r="Y62" s="19">
        <f t="shared" si="3"/>
        <v>0</v>
      </c>
      <c r="AA62" s="19">
        <f t="shared" si="4"/>
        <v>0</v>
      </c>
      <c r="AB62" s="19">
        <f t="shared" si="5"/>
        <v>0</v>
      </c>
      <c r="AC62" s="19">
        <f t="shared" si="6"/>
        <v>0</v>
      </c>
      <c r="AD62" s="19">
        <f t="shared" si="7"/>
        <v>0</v>
      </c>
      <c r="AE62" s="19">
        <f t="shared" si="8"/>
        <v>0</v>
      </c>
      <c r="AF62" s="19">
        <f t="shared" si="9"/>
        <v>0</v>
      </c>
      <c r="AG62" s="19">
        <f t="shared" si="10"/>
        <v>0</v>
      </c>
      <c r="AH62" s="14"/>
      <c r="AI62" s="19">
        <f t="shared" si="11"/>
        <v>0</v>
      </c>
      <c r="AJ62" s="19">
        <f t="shared" si="12"/>
        <v>0</v>
      </c>
      <c r="AK62" s="19">
        <f t="shared" si="13"/>
        <v>0</v>
      </c>
      <c r="AM62" s="19">
        <v>21</v>
      </c>
      <c r="AN62" s="19">
        <f t="shared" si="14"/>
        <v>0</v>
      </c>
      <c r="AO62" s="19">
        <f t="shared" si="15"/>
        <v>0</v>
      </c>
      <c r="AP62" s="20" t="s">
        <v>61</v>
      </c>
      <c r="AU62" s="19">
        <f t="shared" si="16"/>
        <v>0</v>
      </c>
      <c r="AV62" s="19">
        <f t="shared" si="17"/>
        <v>0</v>
      </c>
      <c r="AW62" s="19">
        <f t="shared" si="18"/>
        <v>0</v>
      </c>
      <c r="AX62" s="20" t="s">
        <v>170</v>
      </c>
      <c r="AY62" s="20" t="s">
        <v>135</v>
      </c>
      <c r="AZ62" s="14" t="s">
        <v>48</v>
      </c>
      <c r="BB62" s="19">
        <f t="shared" si="19"/>
        <v>0</v>
      </c>
      <c r="BC62" s="19">
        <f t="shared" si="20"/>
        <v>0</v>
      </c>
      <c r="BD62" s="19">
        <v>0</v>
      </c>
      <c r="BE62" s="19">
        <f>57</f>
        <v>57</v>
      </c>
      <c r="BG62" s="19">
        <f t="shared" si="21"/>
        <v>0</v>
      </c>
      <c r="BH62" s="19">
        <f t="shared" si="22"/>
        <v>0</v>
      </c>
      <c r="BI62" s="19">
        <f t="shared" si="23"/>
        <v>0</v>
      </c>
    </row>
    <row r="63" spans="1:61" ht="12.75">
      <c r="A63" s="2" t="s">
        <v>40</v>
      </c>
      <c r="B63" s="2" t="s">
        <v>175</v>
      </c>
      <c r="C63" s="55" t="s">
        <v>176</v>
      </c>
      <c r="D63" s="55"/>
      <c r="E63" s="55"/>
      <c r="F63" s="2" t="s">
        <v>154</v>
      </c>
      <c r="G63" s="19">
        <v>5.54</v>
      </c>
      <c r="H63" s="19">
        <v>0</v>
      </c>
      <c r="I63" s="19">
        <f t="shared" si="0"/>
        <v>0</v>
      </c>
      <c r="J63" s="19">
        <f t="shared" si="1"/>
        <v>0</v>
      </c>
      <c r="K63" s="19">
        <f t="shared" si="2"/>
        <v>0</v>
      </c>
      <c r="Y63" s="19">
        <f t="shared" si="3"/>
        <v>0</v>
      </c>
      <c r="AA63" s="19">
        <f t="shared" si="4"/>
        <v>0</v>
      </c>
      <c r="AB63" s="19">
        <f t="shared" si="5"/>
        <v>0</v>
      </c>
      <c r="AC63" s="19">
        <f t="shared" si="6"/>
        <v>0</v>
      </c>
      <c r="AD63" s="19">
        <f t="shared" si="7"/>
        <v>0</v>
      </c>
      <c r="AE63" s="19">
        <f t="shared" si="8"/>
        <v>0</v>
      </c>
      <c r="AF63" s="19">
        <f t="shared" si="9"/>
        <v>0</v>
      </c>
      <c r="AG63" s="19">
        <f t="shared" si="10"/>
        <v>0</v>
      </c>
      <c r="AH63" s="14"/>
      <c r="AI63" s="19">
        <f t="shared" si="11"/>
        <v>0</v>
      </c>
      <c r="AJ63" s="19">
        <f t="shared" si="12"/>
        <v>0</v>
      </c>
      <c r="AK63" s="19">
        <f t="shared" si="13"/>
        <v>0</v>
      </c>
      <c r="AM63" s="19">
        <v>21</v>
      </c>
      <c r="AN63" s="19">
        <f t="shared" si="14"/>
        <v>0</v>
      </c>
      <c r="AO63" s="19">
        <f t="shared" si="15"/>
        <v>0</v>
      </c>
      <c r="AP63" s="20" t="s">
        <v>61</v>
      </c>
      <c r="AU63" s="19">
        <f t="shared" si="16"/>
        <v>0</v>
      </c>
      <c r="AV63" s="19">
        <f t="shared" si="17"/>
        <v>0</v>
      </c>
      <c r="AW63" s="19">
        <f t="shared" si="18"/>
        <v>0</v>
      </c>
      <c r="AX63" s="20" t="s">
        <v>170</v>
      </c>
      <c r="AY63" s="20" t="s">
        <v>135</v>
      </c>
      <c r="AZ63" s="14" t="s">
        <v>48</v>
      </c>
      <c r="BB63" s="19">
        <f t="shared" si="19"/>
        <v>0</v>
      </c>
      <c r="BC63" s="19">
        <f t="shared" si="20"/>
        <v>0</v>
      </c>
      <c r="BD63" s="19">
        <v>0</v>
      </c>
      <c r="BE63" s="19">
        <f>58</f>
        <v>58</v>
      </c>
      <c r="BG63" s="19">
        <f t="shared" si="21"/>
        <v>0</v>
      </c>
      <c r="BH63" s="19">
        <f t="shared" si="22"/>
        <v>0</v>
      </c>
      <c r="BI63" s="19">
        <f t="shared" si="23"/>
        <v>0</v>
      </c>
    </row>
    <row r="64" spans="1:61" ht="12.75">
      <c r="A64" s="2" t="s">
        <v>191</v>
      </c>
      <c r="B64" s="2" t="s">
        <v>178</v>
      </c>
      <c r="C64" s="55" t="s">
        <v>179</v>
      </c>
      <c r="D64" s="55"/>
      <c r="E64" s="55"/>
      <c r="F64" s="2" t="s">
        <v>154</v>
      </c>
      <c r="G64" s="19">
        <v>5.54</v>
      </c>
      <c r="H64" s="19">
        <v>0</v>
      </c>
      <c r="I64" s="19">
        <f t="shared" si="0"/>
        <v>0</v>
      </c>
      <c r="J64" s="19">
        <f t="shared" si="1"/>
        <v>0</v>
      </c>
      <c r="K64" s="19">
        <f t="shared" si="2"/>
        <v>0</v>
      </c>
      <c r="Y64" s="19">
        <f t="shared" si="3"/>
        <v>0</v>
      </c>
      <c r="AA64" s="19">
        <f t="shared" si="4"/>
        <v>0</v>
      </c>
      <c r="AB64" s="19">
        <f t="shared" si="5"/>
        <v>0</v>
      </c>
      <c r="AC64" s="19">
        <f t="shared" si="6"/>
        <v>0</v>
      </c>
      <c r="AD64" s="19">
        <f t="shared" si="7"/>
        <v>0</v>
      </c>
      <c r="AE64" s="19">
        <f t="shared" si="8"/>
        <v>0</v>
      </c>
      <c r="AF64" s="19">
        <f t="shared" si="9"/>
        <v>0</v>
      </c>
      <c r="AG64" s="19">
        <f t="shared" si="10"/>
        <v>0</v>
      </c>
      <c r="AH64" s="14"/>
      <c r="AI64" s="19">
        <f t="shared" si="11"/>
        <v>0</v>
      </c>
      <c r="AJ64" s="19">
        <f t="shared" si="12"/>
        <v>0</v>
      </c>
      <c r="AK64" s="19">
        <f t="shared" si="13"/>
        <v>0</v>
      </c>
      <c r="AM64" s="19">
        <v>21</v>
      </c>
      <c r="AN64" s="19">
        <f t="shared" si="14"/>
        <v>0</v>
      </c>
      <c r="AO64" s="19">
        <f t="shared" si="15"/>
        <v>0</v>
      </c>
      <c r="AP64" s="20" t="s">
        <v>61</v>
      </c>
      <c r="AU64" s="19">
        <f t="shared" si="16"/>
        <v>0</v>
      </c>
      <c r="AV64" s="19">
        <f t="shared" si="17"/>
        <v>0</v>
      </c>
      <c r="AW64" s="19">
        <f t="shared" si="18"/>
        <v>0</v>
      </c>
      <c r="AX64" s="20" t="s">
        <v>170</v>
      </c>
      <c r="AY64" s="20" t="s">
        <v>135</v>
      </c>
      <c r="AZ64" s="14" t="s">
        <v>48</v>
      </c>
      <c r="BB64" s="19">
        <f t="shared" si="19"/>
        <v>0</v>
      </c>
      <c r="BC64" s="19">
        <f t="shared" si="20"/>
        <v>0</v>
      </c>
      <c r="BD64" s="19">
        <v>0</v>
      </c>
      <c r="BE64" s="19">
        <f>59</f>
        <v>59</v>
      </c>
      <c r="BG64" s="19">
        <f t="shared" si="21"/>
        <v>0</v>
      </c>
      <c r="BH64" s="19">
        <f t="shared" si="22"/>
        <v>0</v>
      </c>
      <c r="BI64" s="19">
        <f t="shared" si="23"/>
        <v>0</v>
      </c>
    </row>
    <row r="65" spans="1:61" ht="12.75">
      <c r="A65" s="2" t="s">
        <v>193</v>
      </c>
      <c r="B65" s="2" t="s">
        <v>181</v>
      </c>
      <c r="C65" s="55" t="s">
        <v>182</v>
      </c>
      <c r="D65" s="55"/>
      <c r="E65" s="55"/>
      <c r="F65" s="2" t="s">
        <v>154</v>
      </c>
      <c r="G65" s="19">
        <v>33.23</v>
      </c>
      <c r="H65" s="19">
        <v>0</v>
      </c>
      <c r="I65" s="19">
        <f t="shared" si="0"/>
        <v>0</v>
      </c>
      <c r="J65" s="19">
        <f t="shared" si="1"/>
        <v>0</v>
      </c>
      <c r="K65" s="19">
        <f t="shared" si="2"/>
        <v>0</v>
      </c>
      <c r="Y65" s="19">
        <f t="shared" si="3"/>
        <v>0</v>
      </c>
      <c r="AA65" s="19">
        <f t="shared" si="4"/>
        <v>0</v>
      </c>
      <c r="AB65" s="19">
        <f t="shared" si="5"/>
        <v>0</v>
      </c>
      <c r="AC65" s="19">
        <f t="shared" si="6"/>
        <v>0</v>
      </c>
      <c r="AD65" s="19">
        <f t="shared" si="7"/>
        <v>0</v>
      </c>
      <c r="AE65" s="19">
        <f t="shared" si="8"/>
        <v>0</v>
      </c>
      <c r="AF65" s="19">
        <f t="shared" si="9"/>
        <v>0</v>
      </c>
      <c r="AG65" s="19">
        <f t="shared" si="10"/>
        <v>0</v>
      </c>
      <c r="AH65" s="14"/>
      <c r="AI65" s="19">
        <f t="shared" si="11"/>
        <v>0</v>
      </c>
      <c r="AJ65" s="19">
        <f t="shared" si="12"/>
        <v>0</v>
      </c>
      <c r="AK65" s="19">
        <f t="shared" si="13"/>
        <v>0</v>
      </c>
      <c r="AM65" s="19">
        <v>21</v>
      </c>
      <c r="AN65" s="19">
        <f t="shared" si="14"/>
        <v>0</v>
      </c>
      <c r="AO65" s="19">
        <f t="shared" si="15"/>
        <v>0</v>
      </c>
      <c r="AP65" s="20" t="s">
        <v>61</v>
      </c>
      <c r="AU65" s="19">
        <f t="shared" si="16"/>
        <v>0</v>
      </c>
      <c r="AV65" s="19">
        <f t="shared" si="17"/>
        <v>0</v>
      </c>
      <c r="AW65" s="19">
        <f t="shared" si="18"/>
        <v>0</v>
      </c>
      <c r="AX65" s="20" t="s">
        <v>170</v>
      </c>
      <c r="AY65" s="20" t="s">
        <v>135</v>
      </c>
      <c r="AZ65" s="14" t="s">
        <v>48</v>
      </c>
      <c r="BB65" s="19">
        <f t="shared" si="19"/>
        <v>0</v>
      </c>
      <c r="BC65" s="19">
        <f t="shared" si="20"/>
        <v>0</v>
      </c>
      <c r="BD65" s="19">
        <v>0</v>
      </c>
      <c r="BE65" s="19">
        <f>60</f>
        <v>60</v>
      </c>
      <c r="BG65" s="19">
        <f t="shared" si="21"/>
        <v>0</v>
      </c>
      <c r="BH65" s="19">
        <f t="shared" si="22"/>
        <v>0</v>
      </c>
      <c r="BI65" s="19">
        <f t="shared" si="23"/>
        <v>0</v>
      </c>
    </row>
    <row r="66" spans="1:61" ht="12.75">
      <c r="A66" s="2" t="s">
        <v>195</v>
      </c>
      <c r="B66" s="2" t="s">
        <v>184</v>
      </c>
      <c r="C66" s="55" t="s">
        <v>185</v>
      </c>
      <c r="D66" s="55"/>
      <c r="E66" s="55"/>
      <c r="F66" s="2" t="s">
        <v>154</v>
      </c>
      <c r="G66" s="19">
        <v>5.54</v>
      </c>
      <c r="H66" s="19">
        <v>0</v>
      </c>
      <c r="I66" s="19">
        <f t="shared" si="0"/>
        <v>0</v>
      </c>
      <c r="J66" s="19">
        <f t="shared" si="1"/>
        <v>0</v>
      </c>
      <c r="K66" s="19">
        <f t="shared" si="2"/>
        <v>0</v>
      </c>
      <c r="Y66" s="19">
        <f t="shared" si="3"/>
        <v>0</v>
      </c>
      <c r="AA66" s="19">
        <f t="shared" si="4"/>
        <v>0</v>
      </c>
      <c r="AB66" s="19">
        <f t="shared" si="5"/>
        <v>0</v>
      </c>
      <c r="AC66" s="19">
        <f t="shared" si="6"/>
        <v>0</v>
      </c>
      <c r="AD66" s="19">
        <f t="shared" si="7"/>
        <v>0</v>
      </c>
      <c r="AE66" s="19">
        <f t="shared" si="8"/>
        <v>0</v>
      </c>
      <c r="AF66" s="19">
        <f t="shared" si="9"/>
        <v>0</v>
      </c>
      <c r="AG66" s="19">
        <f t="shared" si="10"/>
        <v>0</v>
      </c>
      <c r="AH66" s="14"/>
      <c r="AI66" s="19">
        <f t="shared" si="11"/>
        <v>0</v>
      </c>
      <c r="AJ66" s="19">
        <f t="shared" si="12"/>
        <v>0</v>
      </c>
      <c r="AK66" s="19">
        <f t="shared" si="13"/>
        <v>0</v>
      </c>
      <c r="AM66" s="19">
        <v>21</v>
      </c>
      <c r="AN66" s="19">
        <f t="shared" si="14"/>
        <v>0</v>
      </c>
      <c r="AO66" s="19">
        <f t="shared" si="15"/>
        <v>0</v>
      </c>
      <c r="AP66" s="20" t="s">
        <v>61</v>
      </c>
      <c r="AU66" s="19">
        <f t="shared" si="16"/>
        <v>0</v>
      </c>
      <c r="AV66" s="19">
        <f t="shared" si="17"/>
        <v>0</v>
      </c>
      <c r="AW66" s="19">
        <f t="shared" si="18"/>
        <v>0</v>
      </c>
      <c r="AX66" s="20" t="s">
        <v>170</v>
      </c>
      <c r="AY66" s="20" t="s">
        <v>135</v>
      </c>
      <c r="AZ66" s="14" t="s">
        <v>48</v>
      </c>
      <c r="BB66" s="19">
        <f t="shared" si="19"/>
        <v>0</v>
      </c>
      <c r="BC66" s="19">
        <f t="shared" si="20"/>
        <v>0</v>
      </c>
      <c r="BD66" s="19">
        <v>0</v>
      </c>
      <c r="BE66" s="19">
        <f>61</f>
        <v>61</v>
      </c>
      <c r="BG66" s="19">
        <f t="shared" si="21"/>
        <v>0</v>
      </c>
      <c r="BH66" s="19">
        <f t="shared" si="22"/>
        <v>0</v>
      </c>
      <c r="BI66" s="19">
        <f t="shared" si="23"/>
        <v>0</v>
      </c>
    </row>
    <row r="67" spans="1:46" ht="12.75">
      <c r="A67" s="21"/>
      <c r="B67" s="22"/>
      <c r="C67" s="65" t="s">
        <v>186</v>
      </c>
      <c r="D67" s="65"/>
      <c r="E67" s="65"/>
      <c r="F67" s="21" t="s">
        <v>2</v>
      </c>
      <c r="G67" s="21" t="s">
        <v>2</v>
      </c>
      <c r="H67" s="21" t="s">
        <v>2</v>
      </c>
      <c r="I67" s="18">
        <f>SUM(I68:I74)</f>
        <v>0</v>
      </c>
      <c r="J67" s="18">
        <f>SUM(J68:J74)</f>
        <v>0</v>
      </c>
      <c r="K67" s="18">
        <f>SUM(K68:K74)</f>
        <v>0</v>
      </c>
      <c r="AH67" s="14"/>
      <c r="AR67" s="18">
        <f>SUM(AI68:AI74)</f>
        <v>0</v>
      </c>
      <c r="AS67" s="18">
        <f>SUM(AJ68:AJ74)</f>
        <v>0</v>
      </c>
      <c r="AT67" s="18">
        <f>SUM(AK68:AK74)</f>
        <v>0</v>
      </c>
    </row>
    <row r="68" spans="1:61" ht="12.75">
      <c r="A68" s="2" t="s">
        <v>198</v>
      </c>
      <c r="B68" s="2" t="s">
        <v>230</v>
      </c>
      <c r="C68" s="55" t="s">
        <v>231</v>
      </c>
      <c r="D68" s="55"/>
      <c r="E68" s="55"/>
      <c r="F68" s="2" t="s">
        <v>45</v>
      </c>
      <c r="G68" s="19">
        <v>6</v>
      </c>
      <c r="H68" s="19">
        <v>0</v>
      </c>
      <c r="I68" s="19">
        <f aca="true" t="shared" si="24" ref="I68:I74">G68*AN68</f>
        <v>0</v>
      </c>
      <c r="J68" s="19">
        <f aca="true" t="shared" si="25" ref="J68:J74">G68*AO68</f>
        <v>0</v>
      </c>
      <c r="K68" s="19">
        <f aca="true" t="shared" si="26" ref="K68:K74">G68*H68</f>
        <v>0</v>
      </c>
      <c r="Y68" s="19">
        <f aca="true" t="shared" si="27" ref="Y68:Y74">IF(AP68="5",BI68,0)</f>
        <v>0</v>
      </c>
      <c r="AA68" s="19">
        <f aca="true" t="shared" si="28" ref="AA68:AA74">IF(AP68="1",BG68,0)</f>
        <v>0</v>
      </c>
      <c r="AB68" s="19">
        <f aca="true" t="shared" si="29" ref="AB68:AB74">IF(AP68="1",BH68,0)</f>
        <v>0</v>
      </c>
      <c r="AC68" s="19">
        <f aca="true" t="shared" si="30" ref="AC68:AC74">IF(AP68="7",BG68,0)</f>
        <v>0</v>
      </c>
      <c r="AD68" s="19">
        <f aca="true" t="shared" si="31" ref="AD68:AD74">IF(AP68="7",BH68,0)</f>
        <v>0</v>
      </c>
      <c r="AE68" s="19">
        <f aca="true" t="shared" si="32" ref="AE68:AE74">IF(AP68="2",BG68,0)</f>
        <v>0</v>
      </c>
      <c r="AF68" s="19">
        <f aca="true" t="shared" si="33" ref="AF68:AF74">IF(AP68="2",BH68,0)</f>
        <v>0</v>
      </c>
      <c r="AG68" s="19">
        <f aca="true" t="shared" si="34" ref="AG68:AG74">IF(AP68="0",BI68,0)</f>
        <v>0</v>
      </c>
      <c r="AH68" s="14"/>
      <c r="AI68" s="19">
        <f>IF(AM68=0,K68,0)</f>
        <v>0</v>
      </c>
      <c r="AJ68" s="19">
        <f>IF(AM68=15,K68,0)</f>
        <v>0</v>
      </c>
      <c r="AK68" s="19">
        <f>IF(AM68=21,K68,0)</f>
        <v>0</v>
      </c>
      <c r="AM68" s="19">
        <v>21</v>
      </c>
      <c r="AN68" s="19">
        <f>H68*1</f>
        <v>0</v>
      </c>
      <c r="AO68" s="19">
        <f>H68*(1-1)</f>
        <v>0</v>
      </c>
      <c r="AP68" s="20" t="s">
        <v>188</v>
      </c>
      <c r="AU68" s="19">
        <f aca="true" t="shared" si="35" ref="AU68:AU74">AV68+AW68</f>
        <v>0</v>
      </c>
      <c r="AV68" s="19">
        <f>G68*AN68</f>
        <v>0</v>
      </c>
      <c r="AW68" s="19">
        <f>G68*AO68</f>
        <v>0</v>
      </c>
      <c r="AX68" s="20" t="s">
        <v>189</v>
      </c>
      <c r="AY68" s="20" t="s">
        <v>190</v>
      </c>
      <c r="AZ68" s="14" t="s">
        <v>48</v>
      </c>
      <c r="BB68" s="19">
        <f aca="true" t="shared" si="36" ref="BB68:BB74">AV68+AW68</f>
        <v>0</v>
      </c>
      <c r="BC68" s="19">
        <f>H68/(100-BD68)*100</f>
        <v>0</v>
      </c>
      <c r="BD68" s="19">
        <v>0</v>
      </c>
      <c r="BE68" s="19">
        <f>63</f>
        <v>63</v>
      </c>
      <c r="BG68" s="19">
        <f>G68*AN68</f>
        <v>0</v>
      </c>
      <c r="BH68" s="19">
        <f>G68*AO68</f>
        <v>0</v>
      </c>
      <c r="BI68" s="19">
        <f aca="true" t="shared" si="37" ref="BI68:BI74">G68*H68</f>
        <v>0</v>
      </c>
    </row>
    <row r="69" spans="1:61" ht="12.75">
      <c r="A69" s="2" t="s">
        <v>201</v>
      </c>
      <c r="B69" s="2" t="s">
        <v>187</v>
      </c>
      <c r="C69" s="55" t="s">
        <v>322</v>
      </c>
      <c r="D69" s="55"/>
      <c r="E69" s="55"/>
      <c r="F69" s="2" t="s">
        <v>52</v>
      </c>
      <c r="G69" s="19">
        <v>28</v>
      </c>
      <c r="H69" s="19">
        <v>0</v>
      </c>
      <c r="I69" s="19">
        <f t="shared" si="24"/>
        <v>0</v>
      </c>
      <c r="J69" s="19">
        <f t="shared" si="25"/>
        <v>0</v>
      </c>
      <c r="K69" s="19">
        <f>G69*H69</f>
        <v>0</v>
      </c>
      <c r="Y69" s="19"/>
      <c r="AA69" s="19"/>
      <c r="AB69" s="19"/>
      <c r="AC69" s="19"/>
      <c r="AD69" s="19"/>
      <c r="AE69" s="19"/>
      <c r="AF69" s="19"/>
      <c r="AG69" s="19"/>
      <c r="AH69" s="14"/>
      <c r="AI69" s="19"/>
      <c r="AJ69" s="19"/>
      <c r="AK69" s="19"/>
      <c r="AM69" s="19"/>
      <c r="AN69" s="19"/>
      <c r="AO69" s="19"/>
      <c r="AP69" s="20"/>
      <c r="AU69" s="19"/>
      <c r="AV69" s="19"/>
      <c r="AW69" s="19"/>
      <c r="AX69" s="20"/>
      <c r="AY69" s="20"/>
      <c r="AZ69" s="14"/>
      <c r="BB69" s="19"/>
      <c r="BC69" s="19"/>
      <c r="BD69" s="19"/>
      <c r="BE69" s="19"/>
      <c r="BG69" s="19"/>
      <c r="BH69" s="19"/>
      <c r="BI69" s="19"/>
    </row>
    <row r="70" spans="1:61" ht="12.75">
      <c r="A70" s="2" t="s">
        <v>329</v>
      </c>
      <c r="B70" s="2" t="s">
        <v>192</v>
      </c>
      <c r="C70" s="55" t="s">
        <v>323</v>
      </c>
      <c r="D70" s="55"/>
      <c r="E70" s="55"/>
      <c r="F70" s="2" t="s">
        <v>52</v>
      </c>
      <c r="G70" s="19">
        <v>62</v>
      </c>
      <c r="H70" s="19">
        <v>0</v>
      </c>
      <c r="I70" s="19">
        <f t="shared" si="24"/>
        <v>0</v>
      </c>
      <c r="J70" s="19">
        <f t="shared" si="25"/>
        <v>0</v>
      </c>
      <c r="K70" s="19">
        <f t="shared" si="26"/>
        <v>0</v>
      </c>
      <c r="Y70" s="19">
        <f t="shared" si="27"/>
        <v>0</v>
      </c>
      <c r="AA70" s="19">
        <f t="shared" si="28"/>
        <v>0</v>
      </c>
      <c r="AB70" s="19">
        <f t="shared" si="29"/>
        <v>0</v>
      </c>
      <c r="AC70" s="19">
        <f t="shared" si="30"/>
        <v>0</v>
      </c>
      <c r="AD70" s="19">
        <f t="shared" si="31"/>
        <v>0</v>
      </c>
      <c r="AE70" s="19">
        <f t="shared" si="32"/>
        <v>0</v>
      </c>
      <c r="AF70" s="19">
        <f t="shared" si="33"/>
        <v>0</v>
      </c>
      <c r="AG70" s="19">
        <f t="shared" si="34"/>
        <v>0</v>
      </c>
      <c r="AH70" s="14"/>
      <c r="AI70" s="19">
        <f>IF(AM70=0,K70,0)</f>
        <v>0</v>
      </c>
      <c r="AJ70" s="19">
        <f>IF(AM70=15,K70,0)</f>
        <v>0</v>
      </c>
      <c r="AK70" s="19">
        <f>IF(AM70=21,K70,0)</f>
        <v>0</v>
      </c>
      <c r="AM70" s="19">
        <v>21</v>
      </c>
      <c r="AN70" s="19">
        <f>H70*1</f>
        <v>0</v>
      </c>
      <c r="AO70" s="19">
        <f>H70*(1-1)</f>
        <v>0</v>
      </c>
      <c r="AP70" s="20" t="s">
        <v>188</v>
      </c>
      <c r="AU70" s="19">
        <f t="shared" si="35"/>
        <v>0</v>
      </c>
      <c r="AV70" s="19">
        <f>G70*AN70</f>
        <v>0</v>
      </c>
      <c r="AW70" s="19">
        <f>G70*AO70</f>
        <v>0</v>
      </c>
      <c r="AX70" s="20" t="s">
        <v>189</v>
      </c>
      <c r="AY70" s="20" t="s">
        <v>190</v>
      </c>
      <c r="AZ70" s="14" t="s">
        <v>48</v>
      </c>
      <c r="BB70" s="19">
        <f t="shared" si="36"/>
        <v>0</v>
      </c>
      <c r="BC70" s="19">
        <f>H70/(100-BD70)*100</f>
        <v>0</v>
      </c>
      <c r="BD70" s="19">
        <v>0</v>
      </c>
      <c r="BE70" s="19">
        <f>64</f>
        <v>64</v>
      </c>
      <c r="BG70" s="19">
        <f>G70*AN70</f>
        <v>0</v>
      </c>
      <c r="BH70" s="19">
        <f>G70*AO70</f>
        <v>0</v>
      </c>
      <c r="BI70" s="19">
        <f t="shared" si="37"/>
        <v>0</v>
      </c>
    </row>
    <row r="71" spans="1:61" ht="12.75">
      <c r="A71" s="2" t="s">
        <v>330</v>
      </c>
      <c r="B71" s="2" t="s">
        <v>194</v>
      </c>
      <c r="C71" s="55" t="s">
        <v>232</v>
      </c>
      <c r="D71" s="55"/>
      <c r="E71" s="55"/>
      <c r="F71" s="2" t="s">
        <v>233</v>
      </c>
      <c r="G71" s="19">
        <v>343</v>
      </c>
      <c r="H71" s="19">
        <v>0</v>
      </c>
      <c r="I71" s="19">
        <f t="shared" si="24"/>
        <v>0</v>
      </c>
      <c r="J71" s="19">
        <f t="shared" si="25"/>
        <v>0</v>
      </c>
      <c r="K71" s="19">
        <f t="shared" si="26"/>
        <v>0</v>
      </c>
      <c r="Y71" s="19">
        <f t="shared" si="27"/>
        <v>0</v>
      </c>
      <c r="AA71" s="19">
        <f t="shared" si="28"/>
        <v>0</v>
      </c>
      <c r="AB71" s="19">
        <f t="shared" si="29"/>
        <v>0</v>
      </c>
      <c r="AC71" s="19">
        <f t="shared" si="30"/>
        <v>0</v>
      </c>
      <c r="AD71" s="19">
        <f t="shared" si="31"/>
        <v>0</v>
      </c>
      <c r="AE71" s="19">
        <f t="shared" si="32"/>
        <v>0</v>
      </c>
      <c r="AF71" s="19">
        <f t="shared" si="33"/>
        <v>0</v>
      </c>
      <c r="AG71" s="19">
        <f t="shared" si="34"/>
        <v>0</v>
      </c>
      <c r="AH71" s="14"/>
      <c r="AI71" s="19">
        <f>IF(AM71=0,K71,0)</f>
        <v>0</v>
      </c>
      <c r="AJ71" s="19">
        <f>IF(AM71=15,K71,0)</f>
        <v>0</v>
      </c>
      <c r="AK71" s="19">
        <f>IF(AM71=21,K71,0)</f>
        <v>0</v>
      </c>
      <c r="AM71" s="19">
        <v>21</v>
      </c>
      <c r="AN71" s="19">
        <f>H71*1</f>
        <v>0</v>
      </c>
      <c r="AO71" s="19">
        <f>H71*(1-1)</f>
        <v>0</v>
      </c>
      <c r="AP71" s="20" t="s">
        <v>188</v>
      </c>
      <c r="AU71" s="19">
        <f t="shared" si="35"/>
        <v>0</v>
      </c>
      <c r="AV71" s="19">
        <f>G71*AN71</f>
        <v>0</v>
      </c>
      <c r="AW71" s="19">
        <f>G71*AO71</f>
        <v>0</v>
      </c>
      <c r="AX71" s="20" t="s">
        <v>189</v>
      </c>
      <c r="AY71" s="20" t="s">
        <v>190</v>
      </c>
      <c r="AZ71" s="14" t="s">
        <v>48</v>
      </c>
      <c r="BB71" s="19">
        <f t="shared" si="36"/>
        <v>0</v>
      </c>
      <c r="BC71" s="19">
        <f>H71/(100-BD71)*100</f>
        <v>0</v>
      </c>
      <c r="BD71" s="19">
        <v>0</v>
      </c>
      <c r="BE71" s="19">
        <f>65</f>
        <v>65</v>
      </c>
      <c r="BG71" s="19">
        <f>G71*AN71</f>
        <v>0</v>
      </c>
      <c r="BH71" s="19">
        <f>G71*AO71</f>
        <v>0</v>
      </c>
      <c r="BI71" s="19">
        <f t="shared" si="37"/>
        <v>0</v>
      </c>
    </row>
    <row r="72" spans="1:61" ht="12.75">
      <c r="A72" s="2" t="s">
        <v>331</v>
      </c>
      <c r="B72" s="2" t="s">
        <v>196</v>
      </c>
      <c r="C72" s="55" t="s">
        <v>197</v>
      </c>
      <c r="D72" s="55"/>
      <c r="E72" s="55"/>
      <c r="F72" s="2" t="s">
        <v>72</v>
      </c>
      <c r="G72" s="19">
        <v>6</v>
      </c>
      <c r="H72" s="19">
        <v>0</v>
      </c>
      <c r="I72" s="19">
        <f t="shared" si="24"/>
        <v>0</v>
      </c>
      <c r="J72" s="19">
        <f t="shared" si="25"/>
        <v>0</v>
      </c>
      <c r="K72" s="19">
        <f t="shared" si="26"/>
        <v>0</v>
      </c>
      <c r="Y72" s="19">
        <f t="shared" si="27"/>
        <v>0</v>
      </c>
      <c r="AA72" s="19">
        <f t="shared" si="28"/>
        <v>0</v>
      </c>
      <c r="AB72" s="19">
        <f t="shared" si="29"/>
        <v>0</v>
      </c>
      <c r="AC72" s="19">
        <f t="shared" si="30"/>
        <v>0</v>
      </c>
      <c r="AD72" s="19">
        <f t="shared" si="31"/>
        <v>0</v>
      </c>
      <c r="AE72" s="19">
        <f t="shared" si="32"/>
        <v>0</v>
      </c>
      <c r="AF72" s="19">
        <f t="shared" si="33"/>
        <v>0</v>
      </c>
      <c r="AG72" s="19">
        <f t="shared" si="34"/>
        <v>0</v>
      </c>
      <c r="AH72" s="14"/>
      <c r="AI72" s="19">
        <f>IF(AM72=0,K72,0)</f>
        <v>0</v>
      </c>
      <c r="AJ72" s="19">
        <f>IF(AM72=15,K72,0)</f>
        <v>0</v>
      </c>
      <c r="AK72" s="19">
        <f>IF(AM72=21,K72,0)</f>
        <v>0</v>
      </c>
      <c r="AM72" s="19">
        <v>21</v>
      </c>
      <c r="AN72" s="19">
        <f>H72*1</f>
        <v>0</v>
      </c>
      <c r="AO72" s="19">
        <f>H72*(1-1)</f>
        <v>0</v>
      </c>
      <c r="AP72" s="20" t="s">
        <v>188</v>
      </c>
      <c r="AU72" s="19">
        <f t="shared" si="35"/>
        <v>0</v>
      </c>
      <c r="AV72" s="19">
        <f>G72*AN72</f>
        <v>0</v>
      </c>
      <c r="AW72" s="19">
        <f>G72*AO72</f>
        <v>0</v>
      </c>
      <c r="AX72" s="20" t="s">
        <v>189</v>
      </c>
      <c r="AY72" s="20" t="s">
        <v>190</v>
      </c>
      <c r="AZ72" s="14" t="s">
        <v>48</v>
      </c>
      <c r="BB72" s="19">
        <f t="shared" si="36"/>
        <v>0</v>
      </c>
      <c r="BC72" s="19">
        <f>H72/(100-BD72)*100</f>
        <v>0</v>
      </c>
      <c r="BD72" s="19">
        <v>0</v>
      </c>
      <c r="BE72" s="19">
        <f>66</f>
        <v>66</v>
      </c>
      <c r="BG72" s="19">
        <f>G72*AN72</f>
        <v>0</v>
      </c>
      <c r="BH72" s="19">
        <f>G72*AO72</f>
        <v>0</v>
      </c>
      <c r="BI72" s="19">
        <f t="shared" si="37"/>
        <v>0</v>
      </c>
    </row>
    <row r="73" spans="1:61" ht="12.75">
      <c r="A73" s="2" t="s">
        <v>332</v>
      </c>
      <c r="B73" s="2" t="s">
        <v>199</v>
      </c>
      <c r="C73" s="55" t="s">
        <v>200</v>
      </c>
      <c r="D73" s="55"/>
      <c r="E73" s="55"/>
      <c r="F73" s="2" t="s">
        <v>72</v>
      </c>
      <c r="G73" s="19">
        <v>22.5</v>
      </c>
      <c r="H73" s="19">
        <v>0</v>
      </c>
      <c r="I73" s="19">
        <f t="shared" si="24"/>
        <v>0</v>
      </c>
      <c r="J73" s="19">
        <f t="shared" si="25"/>
        <v>0</v>
      </c>
      <c r="K73" s="19">
        <f t="shared" si="26"/>
        <v>0</v>
      </c>
      <c r="Y73" s="19">
        <f t="shared" si="27"/>
        <v>0</v>
      </c>
      <c r="AA73" s="19">
        <f t="shared" si="28"/>
        <v>0</v>
      </c>
      <c r="AB73" s="19">
        <f t="shared" si="29"/>
        <v>0</v>
      </c>
      <c r="AC73" s="19">
        <f t="shared" si="30"/>
        <v>0</v>
      </c>
      <c r="AD73" s="19">
        <f t="shared" si="31"/>
        <v>0</v>
      </c>
      <c r="AE73" s="19">
        <f t="shared" si="32"/>
        <v>0</v>
      </c>
      <c r="AF73" s="19">
        <f t="shared" si="33"/>
        <v>0</v>
      </c>
      <c r="AG73" s="19">
        <f t="shared" si="34"/>
        <v>0</v>
      </c>
      <c r="AH73" s="14"/>
      <c r="AI73" s="19">
        <f>IF(AM73=0,K73,0)</f>
        <v>0</v>
      </c>
      <c r="AJ73" s="19">
        <f>IF(AM73=15,K73,0)</f>
        <v>0</v>
      </c>
      <c r="AK73" s="19">
        <f>IF(AM73=21,K73,0)</f>
        <v>0</v>
      </c>
      <c r="AM73" s="19">
        <v>21</v>
      </c>
      <c r="AN73" s="19">
        <f>H73*1</f>
        <v>0</v>
      </c>
      <c r="AO73" s="19">
        <f>H73*(1-1)</f>
        <v>0</v>
      </c>
      <c r="AP73" s="20" t="s">
        <v>188</v>
      </c>
      <c r="AU73" s="19">
        <f t="shared" si="35"/>
        <v>0</v>
      </c>
      <c r="AV73" s="19">
        <f>G73*AN73</f>
        <v>0</v>
      </c>
      <c r="AW73" s="19">
        <f>G73*AO73</f>
        <v>0</v>
      </c>
      <c r="AX73" s="20" t="s">
        <v>189</v>
      </c>
      <c r="AY73" s="20" t="s">
        <v>190</v>
      </c>
      <c r="AZ73" s="14" t="s">
        <v>48</v>
      </c>
      <c r="BB73" s="19">
        <f t="shared" si="36"/>
        <v>0</v>
      </c>
      <c r="BC73" s="19">
        <f>H73/(100-BD73)*100</f>
        <v>0</v>
      </c>
      <c r="BD73" s="19">
        <v>0</v>
      </c>
      <c r="BE73" s="19">
        <f>67</f>
        <v>67</v>
      </c>
      <c r="BG73" s="19">
        <f>G73*AN73</f>
        <v>0</v>
      </c>
      <c r="BH73" s="19">
        <f>G73*AO73</f>
        <v>0</v>
      </c>
      <c r="BI73" s="19">
        <f t="shared" si="37"/>
        <v>0</v>
      </c>
    </row>
    <row r="74" spans="1:61" ht="12.75">
      <c r="A74" s="23" t="s">
        <v>333</v>
      </c>
      <c r="B74" s="23" t="s">
        <v>202</v>
      </c>
      <c r="C74" s="67" t="s">
        <v>203</v>
      </c>
      <c r="D74" s="67"/>
      <c r="E74" s="67"/>
      <c r="F74" s="23" t="s">
        <v>64</v>
      </c>
      <c r="G74" s="24">
        <v>5.8</v>
      </c>
      <c r="H74" s="24">
        <v>0</v>
      </c>
      <c r="I74" s="24">
        <f t="shared" si="24"/>
        <v>0</v>
      </c>
      <c r="J74" s="24">
        <f t="shared" si="25"/>
        <v>0</v>
      </c>
      <c r="K74" s="24">
        <f t="shared" si="26"/>
        <v>0</v>
      </c>
      <c r="Y74" s="19">
        <f t="shared" si="27"/>
        <v>0</v>
      </c>
      <c r="AA74" s="19">
        <f t="shared" si="28"/>
        <v>0</v>
      </c>
      <c r="AB74" s="19">
        <f t="shared" si="29"/>
        <v>0</v>
      </c>
      <c r="AC74" s="19">
        <f t="shared" si="30"/>
        <v>0</v>
      </c>
      <c r="AD74" s="19">
        <f t="shared" si="31"/>
        <v>0</v>
      </c>
      <c r="AE74" s="19">
        <f t="shared" si="32"/>
        <v>0</v>
      </c>
      <c r="AF74" s="19">
        <f t="shared" si="33"/>
        <v>0</v>
      </c>
      <c r="AG74" s="19">
        <f t="shared" si="34"/>
        <v>0</v>
      </c>
      <c r="AH74" s="14"/>
      <c r="AI74" s="19">
        <f>IF(AM74=0,K74,0)</f>
        <v>0</v>
      </c>
      <c r="AJ74" s="19">
        <f>IF(AM74=15,K74,0)</f>
        <v>0</v>
      </c>
      <c r="AK74" s="19">
        <f>IF(AM74=21,K74,0)</f>
        <v>0</v>
      </c>
      <c r="AM74" s="19">
        <v>21</v>
      </c>
      <c r="AN74" s="19">
        <f>H74*1</f>
        <v>0</v>
      </c>
      <c r="AO74" s="19">
        <f>H74*(1-1)</f>
        <v>0</v>
      </c>
      <c r="AP74" s="20" t="s">
        <v>188</v>
      </c>
      <c r="AU74" s="19">
        <f t="shared" si="35"/>
        <v>0</v>
      </c>
      <c r="AV74" s="19">
        <f>G74*AN74</f>
        <v>0</v>
      </c>
      <c r="AW74" s="19">
        <f>G74*AO74</f>
        <v>0</v>
      </c>
      <c r="AX74" s="20" t="s">
        <v>189</v>
      </c>
      <c r="AY74" s="20" t="s">
        <v>190</v>
      </c>
      <c r="AZ74" s="14" t="s">
        <v>48</v>
      </c>
      <c r="BB74" s="19">
        <f t="shared" si="36"/>
        <v>0</v>
      </c>
      <c r="BC74" s="19">
        <f>H74/(100-BD74)*100</f>
        <v>0</v>
      </c>
      <c r="BD74" s="19">
        <v>0</v>
      </c>
      <c r="BE74" s="19">
        <f>68</f>
        <v>68</v>
      </c>
      <c r="BG74" s="19">
        <f>G74*AN74</f>
        <v>0</v>
      </c>
      <c r="BH74" s="19">
        <f>G74*AO74</f>
        <v>0</v>
      </c>
      <c r="BI74" s="19">
        <f t="shared" si="37"/>
        <v>0</v>
      </c>
    </row>
    <row r="75" spans="1:11" ht="12.75">
      <c r="A75" s="25"/>
      <c r="B75" s="25"/>
      <c r="C75" s="25"/>
      <c r="D75" s="25"/>
      <c r="E75" s="25"/>
      <c r="F75" s="25"/>
      <c r="G75" s="25"/>
      <c r="H75" s="25"/>
      <c r="I75" s="66" t="s">
        <v>204</v>
      </c>
      <c r="J75" s="66"/>
      <c r="K75" s="26">
        <f>K12+K17+K19+K22+K28+K31+K36+K38+K40+K42+K44+K47+K50+K52+K54+K56+K58+K60+K67</f>
        <v>0</v>
      </c>
    </row>
    <row r="76" ht="11.25" customHeight="1">
      <c r="A76" s="27" t="s">
        <v>205</v>
      </c>
    </row>
  </sheetData>
  <sheetProtection selectLockedCells="1" selectUnlockedCells="1"/>
  <mergeCells count="90">
    <mergeCell ref="I75:J75"/>
    <mergeCell ref="C68:E68"/>
    <mergeCell ref="C70:E70"/>
    <mergeCell ref="C71:E71"/>
    <mergeCell ref="C72:E72"/>
    <mergeCell ref="C73:E73"/>
    <mergeCell ref="C74:E74"/>
    <mergeCell ref="C69:E69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45:E45"/>
    <mergeCell ref="C47:E47"/>
    <mergeCell ref="C48:E48"/>
    <mergeCell ref="C49:E49"/>
    <mergeCell ref="C54:E54"/>
    <mergeCell ref="C55:E55"/>
    <mergeCell ref="C50:E50"/>
    <mergeCell ref="C51:E51"/>
    <mergeCell ref="C52:E52"/>
    <mergeCell ref="C53:E53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8:E28"/>
    <mergeCell ref="C29:E29"/>
    <mergeCell ref="C30:E30"/>
    <mergeCell ref="C31:E31"/>
    <mergeCell ref="C32:E32"/>
    <mergeCell ref="C19:E19"/>
    <mergeCell ref="C20:E20"/>
    <mergeCell ref="C22:E22"/>
    <mergeCell ref="C23:E23"/>
    <mergeCell ref="C26:E26"/>
    <mergeCell ref="C27:E27"/>
    <mergeCell ref="C21:E21"/>
    <mergeCell ref="C24:E24"/>
    <mergeCell ref="C15:E15"/>
    <mergeCell ref="C16:E16"/>
    <mergeCell ref="C17:E17"/>
    <mergeCell ref="C18:E18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K9"/>
    <mergeCell ref="A6:B7"/>
    <mergeCell ref="C6:C7"/>
    <mergeCell ref="D6:E7"/>
    <mergeCell ref="F6:G7"/>
    <mergeCell ref="H6:H7"/>
    <mergeCell ref="I6:K7"/>
    <mergeCell ref="A4:B5"/>
    <mergeCell ref="C4:C5"/>
    <mergeCell ref="D4:E5"/>
    <mergeCell ref="F4:G5"/>
    <mergeCell ref="H4:H5"/>
    <mergeCell ref="I4:K5"/>
    <mergeCell ref="A1:K1"/>
    <mergeCell ref="A2:B3"/>
    <mergeCell ref="C2:C3"/>
    <mergeCell ref="D2:E3"/>
    <mergeCell ref="F2:G3"/>
    <mergeCell ref="H2:H3"/>
    <mergeCell ref="I2:K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4">
      <selection activeCell="L34" sqref="L34"/>
    </sheetView>
  </sheetViews>
  <sheetFormatPr defaultColWidth="9.140625" defaultRowHeight="12.75"/>
  <cols>
    <col min="2" max="2" width="59.421875" style="0" customWidth="1"/>
    <col min="3" max="3" width="11.00390625" style="0" customWidth="1"/>
    <col min="4" max="4" width="14.421875" style="0" customWidth="1"/>
    <col min="5" max="5" width="15.7109375" style="0" customWidth="1"/>
    <col min="6" max="6" width="23.7109375" style="0" customWidth="1"/>
  </cols>
  <sheetData>
    <row r="1" spans="1:3" ht="15.75">
      <c r="A1" s="28" t="s">
        <v>234</v>
      </c>
      <c r="B1" s="28"/>
      <c r="C1" s="28"/>
    </row>
    <row r="2" ht="13.5" thickBot="1"/>
    <row r="3" spans="1:6" ht="13.5" thickBot="1">
      <c r="A3" s="41" t="s">
        <v>281</v>
      </c>
      <c r="B3" s="44" t="s">
        <v>235</v>
      </c>
      <c r="C3" s="45" t="s">
        <v>276</v>
      </c>
      <c r="D3" s="45" t="s">
        <v>236</v>
      </c>
      <c r="E3" s="45" t="s">
        <v>237</v>
      </c>
      <c r="F3" s="46" t="s">
        <v>238</v>
      </c>
    </row>
    <row r="4" spans="1:6" ht="13.5" thickBot="1">
      <c r="A4" s="35"/>
      <c r="B4" s="35"/>
      <c r="C4" s="35"/>
      <c r="D4" s="35"/>
      <c r="E4" s="35"/>
      <c r="F4" s="35"/>
    </row>
    <row r="5" spans="1:6" ht="12.75">
      <c r="A5" s="29" t="s">
        <v>282</v>
      </c>
      <c r="B5" s="31" t="s">
        <v>239</v>
      </c>
      <c r="C5" s="30" t="s">
        <v>72</v>
      </c>
      <c r="D5" s="31">
        <v>10</v>
      </c>
      <c r="E5" s="31"/>
      <c r="F5" s="32"/>
    </row>
    <row r="6" spans="1:6" ht="12.75">
      <c r="A6" s="33" t="s">
        <v>286</v>
      </c>
      <c r="B6" s="35" t="s">
        <v>240</v>
      </c>
      <c r="C6" s="34" t="s">
        <v>64</v>
      </c>
      <c r="D6" s="35">
        <v>10</v>
      </c>
      <c r="E6" s="35"/>
      <c r="F6" s="36"/>
    </row>
    <row r="7" spans="1:6" ht="12.75">
      <c r="A7" s="33" t="s">
        <v>288</v>
      </c>
      <c r="B7" s="35" t="s">
        <v>241</v>
      </c>
      <c r="C7" s="34" t="s">
        <v>72</v>
      </c>
      <c r="D7" s="35">
        <v>16</v>
      </c>
      <c r="E7" s="35"/>
      <c r="F7" s="36"/>
    </row>
    <row r="8" spans="1:6" ht="12.75">
      <c r="A8" s="33" t="s">
        <v>287</v>
      </c>
      <c r="B8" s="35" t="s">
        <v>242</v>
      </c>
      <c r="C8" s="34" t="s">
        <v>72</v>
      </c>
      <c r="D8" s="35">
        <v>1</v>
      </c>
      <c r="E8" s="35"/>
      <c r="F8" s="36"/>
    </row>
    <row r="9" spans="1:6" ht="12.75">
      <c r="A9" s="33" t="s">
        <v>289</v>
      </c>
      <c r="B9" s="35" t="s">
        <v>279</v>
      </c>
      <c r="C9" s="34" t="s">
        <v>72</v>
      </c>
      <c r="D9" s="35">
        <v>7</v>
      </c>
      <c r="E9" s="35"/>
      <c r="F9" s="36"/>
    </row>
    <row r="10" spans="1:6" ht="12.75">
      <c r="A10" s="33" t="s">
        <v>285</v>
      </c>
      <c r="B10" s="35" t="s">
        <v>280</v>
      </c>
      <c r="C10" s="34" t="s">
        <v>72</v>
      </c>
      <c r="D10" s="35">
        <v>7</v>
      </c>
      <c r="E10" s="35"/>
      <c r="F10" s="36"/>
    </row>
    <row r="11" spans="1:6" ht="12.75">
      <c r="A11" s="33" t="s">
        <v>283</v>
      </c>
      <c r="B11" s="35" t="s">
        <v>243</v>
      </c>
      <c r="C11" s="34" t="s">
        <v>72</v>
      </c>
      <c r="D11" s="35">
        <v>7</v>
      </c>
      <c r="E11" s="35"/>
      <c r="F11" s="36"/>
    </row>
    <row r="12" spans="1:6" ht="12.75">
      <c r="A12" s="33" t="s">
        <v>284</v>
      </c>
      <c r="B12" s="35" t="s">
        <v>244</v>
      </c>
      <c r="C12" s="34" t="s">
        <v>72</v>
      </c>
      <c r="D12" s="35">
        <v>7</v>
      </c>
      <c r="E12" s="35"/>
      <c r="F12" s="36"/>
    </row>
    <row r="13" spans="1:6" ht="12.75">
      <c r="A13" s="33" t="s">
        <v>290</v>
      </c>
      <c r="B13" s="35" t="s">
        <v>245</v>
      </c>
      <c r="C13" s="34" t="s">
        <v>72</v>
      </c>
      <c r="D13" s="35">
        <v>7</v>
      </c>
      <c r="E13" s="35"/>
      <c r="F13" s="36"/>
    </row>
    <row r="14" spans="1:6" ht="12.75">
      <c r="A14" s="33" t="s">
        <v>291</v>
      </c>
      <c r="B14" s="35" t="s">
        <v>246</v>
      </c>
      <c r="C14" s="34" t="s">
        <v>72</v>
      </c>
      <c r="D14" s="35">
        <v>8</v>
      </c>
      <c r="E14" s="35"/>
      <c r="F14" s="36"/>
    </row>
    <row r="15" spans="1:6" ht="12.75">
      <c r="A15" s="33" t="s">
        <v>292</v>
      </c>
      <c r="B15" s="35" t="s">
        <v>247</v>
      </c>
      <c r="C15" s="34" t="s">
        <v>72</v>
      </c>
      <c r="D15" s="35">
        <v>6</v>
      </c>
      <c r="E15" s="35"/>
      <c r="F15" s="36"/>
    </row>
    <row r="16" spans="1:6" ht="12.75">
      <c r="A16" s="33" t="s">
        <v>293</v>
      </c>
      <c r="B16" s="35" t="s">
        <v>248</v>
      </c>
      <c r="C16" s="34" t="s">
        <v>72</v>
      </c>
      <c r="D16" s="35">
        <v>2</v>
      </c>
      <c r="E16" s="35"/>
      <c r="F16" s="36"/>
    </row>
    <row r="17" spans="1:6" ht="12.75">
      <c r="A17" s="33" t="s">
        <v>294</v>
      </c>
      <c r="B17" s="35" t="s">
        <v>249</v>
      </c>
      <c r="C17" s="34" t="s">
        <v>72</v>
      </c>
      <c r="D17" s="35">
        <v>6</v>
      </c>
      <c r="E17" s="35"/>
      <c r="F17" s="36"/>
    </row>
    <row r="18" spans="1:6" ht="12.75">
      <c r="A18" s="33" t="s">
        <v>295</v>
      </c>
      <c r="B18" s="35" t="s">
        <v>250</v>
      </c>
      <c r="C18" s="34" t="s">
        <v>72</v>
      </c>
      <c r="D18" s="35">
        <v>6</v>
      </c>
      <c r="E18" s="35"/>
      <c r="F18" s="36"/>
    </row>
    <row r="19" spans="1:6" ht="12.75">
      <c r="A19" s="33" t="s">
        <v>296</v>
      </c>
      <c r="B19" s="35" t="s">
        <v>251</v>
      </c>
      <c r="C19" s="34" t="s">
        <v>72</v>
      </c>
      <c r="D19" s="35">
        <v>6</v>
      </c>
      <c r="E19" s="35"/>
      <c r="F19" s="36"/>
    </row>
    <row r="20" spans="1:6" ht="12.75">
      <c r="A20" s="33" t="s">
        <v>297</v>
      </c>
      <c r="B20" s="35" t="s">
        <v>252</v>
      </c>
      <c r="C20" s="34" t="s">
        <v>72</v>
      </c>
      <c r="D20" s="35">
        <v>1</v>
      </c>
      <c r="E20" s="35"/>
      <c r="F20" s="36"/>
    </row>
    <row r="21" spans="1:6" ht="12.75">
      <c r="A21" s="33" t="s">
        <v>298</v>
      </c>
      <c r="B21" s="35" t="s">
        <v>253</v>
      </c>
      <c r="C21" s="34" t="s">
        <v>72</v>
      </c>
      <c r="D21" s="35">
        <v>1</v>
      </c>
      <c r="E21" s="35"/>
      <c r="F21" s="36"/>
    </row>
    <row r="22" spans="1:6" ht="12.75">
      <c r="A22" s="33" t="s">
        <v>299</v>
      </c>
      <c r="B22" s="35" t="s">
        <v>254</v>
      </c>
      <c r="C22" s="34" t="s">
        <v>72</v>
      </c>
      <c r="D22" s="35">
        <v>1</v>
      </c>
      <c r="E22" s="35"/>
      <c r="F22" s="36"/>
    </row>
    <row r="23" spans="1:6" ht="12.75">
      <c r="A23" s="33" t="s">
        <v>300</v>
      </c>
      <c r="B23" s="35" t="s">
        <v>255</v>
      </c>
      <c r="C23" s="34" t="s">
        <v>72</v>
      </c>
      <c r="D23" s="35">
        <v>2</v>
      </c>
      <c r="E23" s="35"/>
      <c r="F23" s="36"/>
    </row>
    <row r="24" spans="1:6" ht="12.75">
      <c r="A24" s="33" t="s">
        <v>301</v>
      </c>
      <c r="B24" s="35" t="s">
        <v>256</v>
      </c>
      <c r="C24" s="34" t="s">
        <v>72</v>
      </c>
      <c r="D24" s="35">
        <v>10</v>
      </c>
      <c r="E24" s="35"/>
      <c r="F24" s="36"/>
    </row>
    <row r="25" spans="1:6" ht="12.75">
      <c r="A25" s="33" t="s">
        <v>302</v>
      </c>
      <c r="B25" s="35" t="s">
        <v>278</v>
      </c>
      <c r="C25" s="34" t="s">
        <v>72</v>
      </c>
      <c r="D25" s="35">
        <v>1</v>
      </c>
      <c r="E25" s="35"/>
      <c r="F25" s="36"/>
    </row>
    <row r="26" spans="1:6" ht="12.75">
      <c r="A26" s="33" t="s">
        <v>303</v>
      </c>
      <c r="B26" s="35" t="s">
        <v>257</v>
      </c>
      <c r="C26" s="34" t="s">
        <v>72</v>
      </c>
      <c r="D26" s="35">
        <v>1</v>
      </c>
      <c r="E26" s="35"/>
      <c r="F26" s="36"/>
    </row>
    <row r="27" spans="1:6" ht="12.75">
      <c r="A27" s="33" t="s">
        <v>304</v>
      </c>
      <c r="B27" s="35" t="s">
        <v>258</v>
      </c>
      <c r="C27" s="34" t="s">
        <v>72</v>
      </c>
      <c r="D27" s="35">
        <v>6</v>
      </c>
      <c r="E27" s="35"/>
      <c r="F27" s="36"/>
    </row>
    <row r="28" spans="1:6" ht="12.75">
      <c r="A28" s="33" t="s">
        <v>305</v>
      </c>
      <c r="B28" s="35" t="s">
        <v>259</v>
      </c>
      <c r="C28" s="34" t="s">
        <v>72</v>
      </c>
      <c r="D28" s="35">
        <v>1</v>
      </c>
      <c r="E28" s="35"/>
      <c r="F28" s="36"/>
    </row>
    <row r="29" spans="1:6" ht="12.75">
      <c r="A29" s="33" t="s">
        <v>306</v>
      </c>
      <c r="B29" s="35" t="s">
        <v>260</v>
      </c>
      <c r="C29" s="34" t="s">
        <v>72</v>
      </c>
      <c r="D29" s="35">
        <v>1</v>
      </c>
      <c r="E29" s="35"/>
      <c r="F29" s="36"/>
    </row>
    <row r="30" spans="1:6" ht="12.75">
      <c r="A30" s="33" t="s">
        <v>307</v>
      </c>
      <c r="B30" s="35" t="s">
        <v>261</v>
      </c>
      <c r="C30" s="34" t="s">
        <v>72</v>
      </c>
      <c r="D30" s="35">
        <v>1</v>
      </c>
      <c r="E30" s="35"/>
      <c r="F30" s="36"/>
    </row>
    <row r="31" spans="1:6" ht="12.75">
      <c r="A31" s="33" t="s">
        <v>308</v>
      </c>
      <c r="B31" s="35" t="s">
        <v>262</v>
      </c>
      <c r="C31" s="34" t="s">
        <v>72</v>
      </c>
      <c r="D31" s="35">
        <v>6</v>
      </c>
      <c r="E31" s="35"/>
      <c r="F31" s="36"/>
    </row>
    <row r="32" spans="1:6" ht="12.75">
      <c r="A32" s="33" t="s">
        <v>309</v>
      </c>
      <c r="B32" s="35" t="s">
        <v>263</v>
      </c>
      <c r="C32" s="34" t="s">
        <v>72</v>
      </c>
      <c r="D32" s="35">
        <v>4</v>
      </c>
      <c r="E32" s="35"/>
      <c r="F32" s="36"/>
    </row>
    <row r="33" spans="1:6" ht="12.75">
      <c r="A33" s="33" t="s">
        <v>310</v>
      </c>
      <c r="B33" s="35" t="s">
        <v>264</v>
      </c>
      <c r="C33" s="34" t="s">
        <v>72</v>
      </c>
      <c r="D33" s="35">
        <v>6</v>
      </c>
      <c r="E33" s="35"/>
      <c r="F33" s="36"/>
    </row>
    <row r="34" spans="1:6" ht="12.75">
      <c r="A34" s="33" t="s">
        <v>311</v>
      </c>
      <c r="B34" s="35" t="s">
        <v>265</v>
      </c>
      <c r="C34" s="34" t="s">
        <v>72</v>
      </c>
      <c r="D34" s="35">
        <v>1</v>
      </c>
      <c r="E34" s="35"/>
      <c r="F34" s="36"/>
    </row>
    <row r="35" spans="1:6" ht="12.75">
      <c r="A35" s="33" t="s">
        <v>312</v>
      </c>
      <c r="B35" s="35" t="s">
        <v>266</v>
      </c>
      <c r="C35" s="34" t="s">
        <v>72</v>
      </c>
      <c r="D35" s="35">
        <v>6</v>
      </c>
      <c r="E35" s="35"/>
      <c r="F35" s="36"/>
    </row>
    <row r="36" spans="1:6" ht="12.75">
      <c r="A36" s="33" t="s">
        <v>313</v>
      </c>
      <c r="B36" s="35" t="s">
        <v>267</v>
      </c>
      <c r="C36" s="34" t="s">
        <v>72</v>
      </c>
      <c r="D36" s="35">
        <v>12</v>
      </c>
      <c r="E36" s="35"/>
      <c r="F36" s="36"/>
    </row>
    <row r="37" spans="1:6" ht="12.75">
      <c r="A37" s="33" t="s">
        <v>314</v>
      </c>
      <c r="B37" s="35" t="s">
        <v>268</v>
      </c>
      <c r="C37" s="34" t="s">
        <v>72</v>
      </c>
      <c r="D37" s="35">
        <v>7</v>
      </c>
      <c r="E37" s="35"/>
      <c r="F37" s="36"/>
    </row>
    <row r="38" spans="1:6" ht="12.75">
      <c r="A38" s="33" t="s">
        <v>315</v>
      </c>
      <c r="B38" s="35" t="s">
        <v>262</v>
      </c>
      <c r="C38" s="34" t="s">
        <v>72</v>
      </c>
      <c r="D38" s="35">
        <v>6</v>
      </c>
      <c r="E38" s="35"/>
      <c r="F38" s="36"/>
    </row>
    <row r="39" spans="1:6" ht="12.75">
      <c r="A39" s="33" t="s">
        <v>316</v>
      </c>
      <c r="B39" s="35" t="s">
        <v>270</v>
      </c>
      <c r="C39" s="34" t="s">
        <v>72</v>
      </c>
      <c r="D39" s="35">
        <v>7</v>
      </c>
      <c r="E39" s="35"/>
      <c r="F39" s="36"/>
    </row>
    <row r="40" spans="1:6" ht="12.75">
      <c r="A40" s="33" t="s">
        <v>317</v>
      </c>
      <c r="B40" s="35" t="s">
        <v>269</v>
      </c>
      <c r="C40" s="34" t="s">
        <v>72</v>
      </c>
      <c r="D40" s="35">
        <v>1</v>
      </c>
      <c r="E40" s="35"/>
      <c r="F40" s="36"/>
    </row>
    <row r="41" spans="1:6" ht="12.75">
      <c r="A41" s="33" t="s">
        <v>318</v>
      </c>
      <c r="B41" s="35" t="s">
        <v>271</v>
      </c>
      <c r="C41" s="34" t="s">
        <v>277</v>
      </c>
      <c r="D41" s="35">
        <v>2</v>
      </c>
      <c r="E41" s="35"/>
      <c r="F41" s="36"/>
    </row>
    <row r="42" spans="1:6" ht="12.75">
      <c r="A42" s="33" t="s">
        <v>319</v>
      </c>
      <c r="B42" s="35" t="s">
        <v>272</v>
      </c>
      <c r="C42" s="34" t="s">
        <v>277</v>
      </c>
      <c r="D42" s="35">
        <v>1</v>
      </c>
      <c r="E42" s="35"/>
      <c r="F42" s="36"/>
    </row>
    <row r="43" spans="1:6" ht="12.75">
      <c r="A43" s="33" t="s">
        <v>320</v>
      </c>
      <c r="B43" s="35" t="s">
        <v>273</v>
      </c>
      <c r="C43" s="34" t="s">
        <v>277</v>
      </c>
      <c r="D43" s="35">
        <v>1</v>
      </c>
      <c r="E43" s="35"/>
      <c r="F43" s="36"/>
    </row>
    <row r="44" spans="1:6" ht="13.5" thickBot="1">
      <c r="A44" s="37" t="s">
        <v>321</v>
      </c>
      <c r="B44" s="39" t="s">
        <v>274</v>
      </c>
      <c r="C44" s="38" t="s">
        <v>277</v>
      </c>
      <c r="D44" s="39">
        <v>1</v>
      </c>
      <c r="E44" s="39"/>
      <c r="F44" s="40"/>
    </row>
    <row r="45" spans="1:6" ht="13.5" thickBot="1">
      <c r="A45" s="35"/>
      <c r="B45" s="35"/>
      <c r="C45" s="35"/>
      <c r="D45" s="35"/>
      <c r="E45" s="35"/>
      <c r="F45" s="35"/>
    </row>
    <row r="46" spans="1:6" ht="13.5" thickBot="1">
      <c r="A46" s="41" t="s">
        <v>206</v>
      </c>
      <c r="B46" s="42"/>
      <c r="C46" s="42"/>
      <c r="D46" s="42"/>
      <c r="E46" s="42"/>
      <c r="F46" s="43"/>
    </row>
    <row r="47" spans="1:6" ht="13.5" thickBot="1">
      <c r="A47" s="35"/>
      <c r="B47" s="35"/>
      <c r="C47" s="35"/>
      <c r="D47" s="35"/>
      <c r="E47" s="35"/>
      <c r="F47" s="35"/>
    </row>
    <row r="48" spans="1:6" ht="13.5" thickBot="1">
      <c r="A48" s="41" t="s">
        <v>207</v>
      </c>
      <c r="B48" s="42"/>
      <c r="C48" s="42"/>
      <c r="D48" s="42"/>
      <c r="E48" s="42"/>
      <c r="F48" s="43"/>
    </row>
    <row r="49" spans="1:6" ht="13.5" thickBot="1">
      <c r="A49" s="35"/>
      <c r="B49" s="35"/>
      <c r="C49" s="35"/>
      <c r="D49" s="35"/>
      <c r="E49" s="35"/>
      <c r="F49" s="35"/>
    </row>
    <row r="50" spans="1:6" ht="13.5" thickBot="1">
      <c r="A50" s="41" t="s">
        <v>275</v>
      </c>
      <c r="B50" s="42"/>
      <c r="C50" s="42"/>
      <c r="D50" s="42"/>
      <c r="E50" s="42"/>
      <c r="F50" s="43"/>
    </row>
    <row r="51" spans="1:6" ht="12.75">
      <c r="A51" s="35"/>
      <c r="B51" s="35"/>
      <c r="C51" s="35"/>
      <c r="D51" s="35"/>
      <c r="E51" s="35"/>
      <c r="F51" s="3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Kršková Jitka</cp:lastModifiedBy>
  <cp:lastPrinted>2019-02-19T09:47:05Z</cp:lastPrinted>
  <dcterms:modified xsi:type="dcterms:W3CDTF">2023-01-18T12:21:33Z</dcterms:modified>
  <cp:category/>
  <cp:version/>
  <cp:contentType/>
  <cp:contentStatus/>
</cp:coreProperties>
</file>