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19440" windowHeight="15000" activeTab="0"/>
  </bookViews>
  <sheets>
    <sheet name="Stavební rozpočet" sheetId="1" r:id="rId1"/>
  </sheets>
  <definedNames/>
  <calcPr calcId="191029"/>
  <extLst/>
</workbook>
</file>

<file path=xl/sharedStrings.xml><?xml version="1.0" encoding="utf-8"?>
<sst xmlns="http://schemas.openxmlformats.org/spreadsheetml/2006/main" count="186" uniqueCount="103">
  <si>
    <t>Doba výstavby:</t>
  </si>
  <si>
    <t>03VRN</t>
  </si>
  <si>
    <t>Dodávka</t>
  </si>
  <si>
    <t>Název stavby:</t>
  </si>
  <si>
    <t>Č</t>
  </si>
  <si>
    <t>Poznámka:</t>
  </si>
  <si>
    <t>Lokalita:</t>
  </si>
  <si>
    <t>Celkem</t>
  </si>
  <si>
    <t>Zařízení staveniště</t>
  </si>
  <si>
    <t>11_</t>
  </si>
  <si>
    <t>1_</t>
  </si>
  <si>
    <t>4</t>
  </si>
  <si>
    <t>572751112R00</t>
  </si>
  <si>
    <t>Hmotnost (t)</t>
  </si>
  <si>
    <t>034002VRN</t>
  </si>
  <si>
    <t>Montáž</t>
  </si>
  <si>
    <t>03VRN_</t>
  </si>
  <si>
    <t>soustava</t>
  </si>
  <si>
    <t>Ostatní mat.</t>
  </si>
  <si>
    <t>Cenová</t>
  </si>
  <si>
    <t>577131111RT3</t>
  </si>
  <si>
    <t>HSV prac</t>
  </si>
  <si>
    <t> _</t>
  </si>
  <si>
    <t>Cena/MJ</t>
  </si>
  <si>
    <t>Konec výstavby:</t>
  </si>
  <si>
    <t>H22_</t>
  </si>
  <si>
    <t>Kód</t>
  </si>
  <si>
    <t>Jednot.</t>
  </si>
  <si>
    <t>MJ</t>
  </si>
  <si>
    <t>H22</t>
  </si>
  <si>
    <t>9_</t>
  </si>
  <si>
    <t>PSV prac</t>
  </si>
  <si>
    <t>RTS I / 2022</t>
  </si>
  <si>
    <t>ISWORK</t>
  </si>
  <si>
    <t>57_</t>
  </si>
  <si>
    <t>Mont prac</t>
  </si>
  <si>
    <t>t</t>
  </si>
  <si>
    <t>Oprava</t>
  </si>
  <si>
    <t> </t>
  </si>
  <si>
    <t>99</t>
  </si>
  <si>
    <t>JKSO:</t>
  </si>
  <si>
    <t>Kryty pozemních komunikací, letišť a ploch z kameniva nebo živičné</t>
  </si>
  <si>
    <t>Komunikace pozemní a letiště</t>
  </si>
  <si>
    <t>GROUPCODE</t>
  </si>
  <si>
    <t>5</t>
  </si>
  <si>
    <t>Druh stavby:</t>
  </si>
  <si>
    <t>Přípravné a přidružené práce</t>
  </si>
  <si>
    <t>Zpracováno dne:</t>
  </si>
  <si>
    <t>VORN - Vedlejší a ostatní rozpočtové náklady</t>
  </si>
  <si>
    <t>Množství</t>
  </si>
  <si>
    <t>5_</t>
  </si>
  <si>
    <t>Typ skupiny</t>
  </si>
  <si>
    <t>Náklady (Kč)</t>
  </si>
  <si>
    <t>Zpracoval:</t>
  </si>
  <si>
    <t>Soubor</t>
  </si>
  <si>
    <t>Projektant:</t>
  </si>
  <si>
    <t/>
  </si>
  <si>
    <t>Objekt</t>
  </si>
  <si>
    <t>_</t>
  </si>
  <si>
    <t>Přesuny</t>
  </si>
  <si>
    <t>MAT</t>
  </si>
  <si>
    <t>11</t>
  </si>
  <si>
    <t>Objednatel:</t>
  </si>
  <si>
    <t>PSV mat</t>
  </si>
  <si>
    <t>3</t>
  </si>
  <si>
    <t>Zhotovitel:</t>
  </si>
  <si>
    <t>Začátek výstavby:</t>
  </si>
  <si>
    <t>Mont mat</t>
  </si>
  <si>
    <t xml:space="preserve"> </t>
  </si>
  <si>
    <t>113151119R00</t>
  </si>
  <si>
    <t>57</t>
  </si>
  <si>
    <t>(Kč)</t>
  </si>
  <si>
    <t>m2</t>
  </si>
  <si>
    <t>998225111R00</t>
  </si>
  <si>
    <t>1</t>
  </si>
  <si>
    <t>Rozměry</t>
  </si>
  <si>
    <t>WORK</t>
  </si>
  <si>
    <t>HSV mat</t>
  </si>
  <si>
    <t>Zkrácený popis</t>
  </si>
  <si>
    <t>CELK</t>
  </si>
  <si>
    <t xml:space="preserve">Přesun hmot a techniky, pozemní komunikace, </t>
  </si>
  <si>
    <t>573211111R00</t>
  </si>
  <si>
    <t>Postřik živičný spojovací z asfaltu 0,5-0,7 kg/m2</t>
  </si>
  <si>
    <t>Fréz.živič.krytu pl.do 500 m2,pruh do 50cm,tl.5cm</t>
  </si>
  <si>
    <t>m</t>
  </si>
  <si>
    <t>Celkem bez DPH:</t>
  </si>
  <si>
    <t>Těsnění spár krytu letišť zálivkou za tepla</t>
  </si>
  <si>
    <t>919726213R00</t>
  </si>
  <si>
    <t>Ekobi s.r.o.</t>
  </si>
  <si>
    <t>6</t>
  </si>
  <si>
    <t>Česká Třebová - Semanínská</t>
  </si>
  <si>
    <t>919735111R00</t>
  </si>
  <si>
    <t>Řezání stávajícího živičného krytu tl. do 5 cm</t>
  </si>
  <si>
    <t>Vyrovnání povrchu krytů asf.betonem,1 km nad 10 t</t>
  </si>
  <si>
    <t>Beton asfalt. ACO 11+ obrusný, š. do 3 m, tl. 5 cm</t>
  </si>
  <si>
    <t>soubor</t>
  </si>
  <si>
    <t>Dopravní značení na staveništi</t>
  </si>
  <si>
    <t>031002002IM</t>
  </si>
  <si>
    <t>Příprava staveniště</t>
  </si>
  <si>
    <t>938909311R00</t>
  </si>
  <si>
    <t>Odstranění nánosu z povrchu živičného nebo beton.</t>
  </si>
  <si>
    <t>Oprava komunikace</t>
  </si>
  <si>
    <t xml:space="preserve">Stavební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</si>
</sst>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8"/>
      <color rgb="FF000000"/>
      <name val="Arial"/>
      <family val="2"/>
    </font>
    <font>
      <sz val="18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2" fillId="0" borderId="0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4" fontId="3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left" vertical="center"/>
      <protection/>
    </xf>
    <xf numFmtId="0" fontId="4" fillId="2" borderId="0" xfId="0" applyNumberFormat="1" applyFont="1" applyFill="1" applyBorder="1" applyAlignment="1" applyProtection="1">
      <alignment horizontal="right" vertical="center"/>
      <protection/>
    </xf>
    <xf numFmtId="0" fontId="3" fillId="0" borderId="8" xfId="0" applyNumberFormat="1" applyFont="1" applyFill="1" applyBorder="1" applyAlignment="1" applyProtection="1">
      <alignment horizontal="right" vertical="center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2" borderId="3" xfId="0" applyNumberFormat="1" applyFont="1" applyFill="1" applyBorder="1" applyAlignment="1" applyProtection="1">
      <alignment horizontal="right" vertical="center"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3" fillId="2" borderId="2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4" fillId="2" borderId="0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4" fillId="0" borderId="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" fontId="3" fillId="3" borderId="0" xfId="0" applyNumberFormat="1" applyFont="1" applyFill="1" applyBorder="1" applyAlignment="1" applyProtection="1">
      <alignment horizontal="right" vertical="center"/>
      <protection/>
    </xf>
    <xf numFmtId="4" fontId="3" fillId="3" borderId="6" xfId="0" applyNumberFormat="1" applyFont="1" applyFill="1" applyBorder="1" applyAlignment="1" applyProtection="1">
      <alignment horizontal="right" vertical="center"/>
      <protection/>
    </xf>
    <xf numFmtId="14" fontId="3" fillId="3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left" vertical="center"/>
      <protection/>
    </xf>
    <xf numFmtId="0" fontId="3" fillId="3" borderId="0" xfId="0" applyNumberFormat="1" applyFont="1" applyFill="1" applyBorder="1" applyAlignment="1" applyProtection="1">
      <alignment horizontal="left" vertical="center" wrapText="1"/>
      <protection/>
    </xf>
    <xf numFmtId="0" fontId="3" fillId="3" borderId="3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542925</xdr:rowOff>
    </xdr:to>
    <xdr:pic>
      <xdr:nvPicPr>
        <xdr:cNvPr id="107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71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29"/>
  <sheetViews>
    <sheetView tabSelected="1" showOutlineSymbols="0" workbookViewId="0" topLeftCell="C1">
      <pane ySplit="11" topLeftCell="A12" activePane="bottomLeft" state="frozen"/>
      <selection pane="topLeft" activeCell="A28" sqref="A28:N28"/>
      <selection pane="bottomLeft" activeCell="J8" sqref="J8:N9"/>
    </sheetView>
  </sheetViews>
  <sheetFormatPr defaultColWidth="14.16015625" defaultRowHeight="15" customHeight="1"/>
  <cols>
    <col min="1" max="1" width="4.66015625" style="0" customWidth="1"/>
    <col min="2" max="2" width="8.83203125" style="0" customWidth="1"/>
    <col min="3" max="3" width="20.83203125" style="0" customWidth="1"/>
    <col min="4" max="4" width="1.66796875" style="0" customWidth="1"/>
    <col min="5" max="5" width="50.16015625" style="0" customWidth="1"/>
    <col min="6" max="6" width="7.83203125" style="0" customWidth="1"/>
    <col min="7" max="7" width="15" style="0" customWidth="1"/>
    <col min="8" max="8" width="14" style="0" customWidth="1"/>
    <col min="9" max="11" width="18.33203125" style="0" customWidth="1"/>
    <col min="12" max="14" width="13.66015625" style="0" customWidth="1"/>
    <col min="25" max="74" width="14.16015625" style="0" hidden="1" customWidth="1"/>
  </cols>
  <sheetData>
    <row r="1" spans="1:14" ht="54.75" customHeight="1">
      <c r="A1" s="34" t="s">
        <v>102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customHeight="1">
      <c r="A2" s="35" t="s">
        <v>3</v>
      </c>
      <c r="B2" s="36"/>
      <c r="C2" s="36"/>
      <c r="D2" s="45" t="s">
        <v>101</v>
      </c>
      <c r="E2" s="46"/>
      <c r="F2" s="46"/>
      <c r="G2" s="36" t="s">
        <v>0</v>
      </c>
      <c r="H2" s="36" t="s">
        <v>68</v>
      </c>
      <c r="I2" s="40" t="s">
        <v>62</v>
      </c>
      <c r="J2" s="40" t="s">
        <v>88</v>
      </c>
      <c r="K2" s="36"/>
      <c r="L2" s="36"/>
      <c r="M2" s="36"/>
      <c r="N2" s="41"/>
    </row>
    <row r="3" spans="1:14" ht="15" customHeight="1">
      <c r="A3" s="37"/>
      <c r="B3" s="32"/>
      <c r="C3" s="32"/>
      <c r="D3" s="47"/>
      <c r="E3" s="47"/>
      <c r="F3" s="47"/>
      <c r="G3" s="32"/>
      <c r="H3" s="32"/>
      <c r="I3" s="32"/>
      <c r="J3" s="32"/>
      <c r="K3" s="32"/>
      <c r="L3" s="32"/>
      <c r="M3" s="32"/>
      <c r="N3" s="42"/>
    </row>
    <row r="4" spans="1:14" ht="15" customHeight="1">
      <c r="A4" s="38" t="s">
        <v>45</v>
      </c>
      <c r="B4" s="32"/>
      <c r="C4" s="32"/>
      <c r="D4" s="33" t="s">
        <v>37</v>
      </c>
      <c r="E4" s="32"/>
      <c r="F4" s="32"/>
      <c r="G4" s="32" t="s">
        <v>66</v>
      </c>
      <c r="H4" s="32"/>
      <c r="I4" s="33" t="s">
        <v>55</v>
      </c>
      <c r="J4" s="32" t="s">
        <v>38</v>
      </c>
      <c r="K4" s="32"/>
      <c r="L4" s="32"/>
      <c r="M4" s="32"/>
      <c r="N4" s="42"/>
    </row>
    <row r="5" spans="1:14" ht="15" customHeight="1">
      <c r="A5" s="37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42"/>
    </row>
    <row r="6" spans="1:14" ht="15" customHeight="1">
      <c r="A6" s="38" t="s">
        <v>6</v>
      </c>
      <c r="B6" s="32"/>
      <c r="C6" s="32"/>
      <c r="D6" s="33" t="s">
        <v>90</v>
      </c>
      <c r="E6" s="32"/>
      <c r="F6" s="32"/>
      <c r="G6" s="32" t="s">
        <v>24</v>
      </c>
      <c r="H6" s="32" t="s">
        <v>68</v>
      </c>
      <c r="I6" s="33" t="s">
        <v>65</v>
      </c>
      <c r="J6" s="59"/>
      <c r="K6" s="58"/>
      <c r="L6" s="58"/>
      <c r="M6" s="58"/>
      <c r="N6" s="60"/>
    </row>
    <row r="7" spans="1:14" ht="15" customHeight="1">
      <c r="A7" s="37"/>
      <c r="B7" s="32"/>
      <c r="C7" s="32"/>
      <c r="D7" s="32"/>
      <c r="E7" s="32"/>
      <c r="F7" s="32"/>
      <c r="G7" s="32"/>
      <c r="H7" s="32"/>
      <c r="I7" s="32"/>
      <c r="J7" s="58"/>
      <c r="K7" s="58"/>
      <c r="L7" s="58"/>
      <c r="M7" s="58"/>
      <c r="N7" s="60"/>
    </row>
    <row r="8" spans="1:14" ht="15" customHeight="1">
      <c r="A8" s="38" t="s">
        <v>40</v>
      </c>
      <c r="B8" s="32"/>
      <c r="C8" s="32"/>
      <c r="D8" s="33" t="s">
        <v>68</v>
      </c>
      <c r="E8" s="32"/>
      <c r="F8" s="32"/>
      <c r="G8" s="32" t="s">
        <v>47</v>
      </c>
      <c r="H8" s="57"/>
      <c r="I8" s="33" t="s">
        <v>53</v>
      </c>
      <c r="J8" s="59"/>
      <c r="K8" s="58"/>
      <c r="L8" s="58"/>
      <c r="M8" s="58"/>
      <c r="N8" s="60"/>
    </row>
    <row r="9" spans="1:14" ht="15" customHeight="1">
      <c r="A9" s="37"/>
      <c r="B9" s="32"/>
      <c r="C9" s="32"/>
      <c r="D9" s="32"/>
      <c r="E9" s="32"/>
      <c r="F9" s="32"/>
      <c r="G9" s="32"/>
      <c r="H9" s="58"/>
      <c r="I9" s="32"/>
      <c r="J9" s="58"/>
      <c r="K9" s="58"/>
      <c r="L9" s="58"/>
      <c r="M9" s="58"/>
      <c r="N9" s="60"/>
    </row>
    <row r="10" spans="1:64" ht="15" customHeight="1">
      <c r="A10" s="9" t="s">
        <v>4</v>
      </c>
      <c r="B10" s="2" t="s">
        <v>57</v>
      </c>
      <c r="C10" s="2" t="s">
        <v>26</v>
      </c>
      <c r="D10" s="43" t="s">
        <v>78</v>
      </c>
      <c r="E10" s="44"/>
      <c r="F10" s="2" t="s">
        <v>28</v>
      </c>
      <c r="G10" s="27" t="s">
        <v>49</v>
      </c>
      <c r="H10" s="29" t="s">
        <v>23</v>
      </c>
      <c r="I10" s="50" t="s">
        <v>52</v>
      </c>
      <c r="J10" s="51"/>
      <c r="K10" s="52"/>
      <c r="L10" s="51" t="s">
        <v>13</v>
      </c>
      <c r="M10" s="51"/>
      <c r="N10" s="17" t="s">
        <v>19</v>
      </c>
      <c r="BK10" s="13" t="s">
        <v>33</v>
      </c>
      <c r="BL10" s="20" t="s">
        <v>43</v>
      </c>
    </row>
    <row r="11" spans="1:62" ht="15" customHeight="1">
      <c r="A11" s="24" t="s">
        <v>68</v>
      </c>
      <c r="B11" s="19" t="s">
        <v>68</v>
      </c>
      <c r="C11" s="19" t="s">
        <v>68</v>
      </c>
      <c r="D11" s="48" t="s">
        <v>75</v>
      </c>
      <c r="E11" s="49"/>
      <c r="F11" s="19" t="s">
        <v>68</v>
      </c>
      <c r="G11" s="19" t="s">
        <v>68</v>
      </c>
      <c r="H11" s="6" t="s">
        <v>71</v>
      </c>
      <c r="I11" s="25" t="s">
        <v>2</v>
      </c>
      <c r="J11" s="11" t="s">
        <v>15</v>
      </c>
      <c r="K11" s="28" t="s">
        <v>7</v>
      </c>
      <c r="L11" s="11" t="s">
        <v>27</v>
      </c>
      <c r="M11" s="6" t="s">
        <v>7</v>
      </c>
      <c r="N11" s="22" t="s">
        <v>17</v>
      </c>
      <c r="Z11" s="13" t="s">
        <v>59</v>
      </c>
      <c r="AA11" s="13" t="s">
        <v>51</v>
      </c>
      <c r="AB11" s="13" t="s">
        <v>77</v>
      </c>
      <c r="AC11" s="13" t="s">
        <v>21</v>
      </c>
      <c r="AD11" s="13" t="s">
        <v>63</v>
      </c>
      <c r="AE11" s="13" t="s">
        <v>31</v>
      </c>
      <c r="AF11" s="13" t="s">
        <v>67</v>
      </c>
      <c r="AG11" s="13" t="s">
        <v>35</v>
      </c>
      <c r="AH11" s="13" t="s">
        <v>18</v>
      </c>
      <c r="BH11" s="13" t="s">
        <v>60</v>
      </c>
      <c r="BI11" s="13" t="s">
        <v>76</v>
      </c>
      <c r="BJ11" s="13" t="s">
        <v>79</v>
      </c>
    </row>
    <row r="12" spans="1:47" ht="15" customHeight="1">
      <c r="A12" s="21" t="s">
        <v>56</v>
      </c>
      <c r="B12" s="7" t="s">
        <v>56</v>
      </c>
      <c r="C12" s="7" t="s">
        <v>61</v>
      </c>
      <c r="D12" s="39" t="s">
        <v>46</v>
      </c>
      <c r="E12" s="39"/>
      <c r="F12" s="12" t="s">
        <v>68</v>
      </c>
      <c r="G12" s="12" t="s">
        <v>68</v>
      </c>
      <c r="H12" s="12" t="s">
        <v>68</v>
      </c>
      <c r="I12" s="15">
        <f>SUM(I13:I13)</f>
        <v>0</v>
      </c>
      <c r="J12" s="15">
        <f>SUM(J13:J13)</f>
        <v>0</v>
      </c>
      <c r="K12" s="15">
        <f>SUM(K13:K13)</f>
        <v>0</v>
      </c>
      <c r="L12" s="13" t="s">
        <v>56</v>
      </c>
      <c r="M12" s="15">
        <f>SUM(M13:M13)</f>
        <v>173.8</v>
      </c>
      <c r="N12" s="18" t="s">
        <v>56</v>
      </c>
      <c r="AI12" s="13" t="s">
        <v>56</v>
      </c>
      <c r="AS12" s="15">
        <f>SUM(AJ13:AJ13)</f>
        <v>0</v>
      </c>
      <c r="AT12" s="15">
        <f>SUM(AK13:AK13)</f>
        <v>0</v>
      </c>
      <c r="AU12" s="15">
        <f>SUM(AL13:AL13)</f>
        <v>0</v>
      </c>
    </row>
    <row r="13" spans="1:64" ht="15" customHeight="1">
      <c r="A13" s="3" t="s">
        <v>74</v>
      </c>
      <c r="B13" s="8" t="s">
        <v>56</v>
      </c>
      <c r="C13" s="8" t="s">
        <v>69</v>
      </c>
      <c r="D13" s="32" t="s">
        <v>83</v>
      </c>
      <c r="E13" s="32"/>
      <c r="F13" s="31" t="s">
        <v>72</v>
      </c>
      <c r="G13" s="1">
        <v>790</v>
      </c>
      <c r="H13" s="55">
        <v>0</v>
      </c>
      <c r="I13" s="1">
        <f>G13*AO13</f>
        <v>0</v>
      </c>
      <c r="J13" s="1">
        <f>G13*AP13</f>
        <v>0</v>
      </c>
      <c r="K13" s="1">
        <f>G13*H13</f>
        <v>0</v>
      </c>
      <c r="L13" s="1">
        <v>0.22</v>
      </c>
      <c r="M13" s="1">
        <f>G13*L13</f>
        <v>173.8</v>
      </c>
      <c r="N13" s="5" t="s">
        <v>32</v>
      </c>
      <c r="Z13" s="1">
        <f>IF(AQ13="5",BJ13,0)</f>
        <v>0</v>
      </c>
      <c r="AB13" s="1">
        <f>IF(AQ13="1",BH13,0)</f>
        <v>0</v>
      </c>
      <c r="AC13" s="1">
        <f>IF(AQ13="1",BI13,0)</f>
        <v>0</v>
      </c>
      <c r="AD13" s="1">
        <f>IF(AQ13="7",BH13,0)</f>
        <v>0</v>
      </c>
      <c r="AE13" s="1">
        <f>IF(AQ13="7",BI13,0)</f>
        <v>0</v>
      </c>
      <c r="AF13" s="1">
        <f>IF(AQ13="2",BH13,0)</f>
        <v>0</v>
      </c>
      <c r="AG13" s="1">
        <f>IF(AQ13="2",BI13,0)</f>
        <v>0</v>
      </c>
      <c r="AH13" s="1">
        <f>IF(AQ13="0",BJ13,0)</f>
        <v>0</v>
      </c>
      <c r="AI13" s="13" t="s">
        <v>56</v>
      </c>
      <c r="AJ13" s="1">
        <f>IF(AN13=0,K13,0)</f>
        <v>0</v>
      </c>
      <c r="AK13" s="1">
        <f>IF(AN13=15,K13,0)</f>
        <v>0</v>
      </c>
      <c r="AL13" s="1">
        <f>IF(AN13=21,K13,0)</f>
        <v>0</v>
      </c>
      <c r="AN13" s="1">
        <v>0</v>
      </c>
      <c r="AO13" s="1">
        <f>H13*0</f>
        <v>0</v>
      </c>
      <c r="AP13" s="1">
        <f>H13*(1-0)</f>
        <v>0</v>
      </c>
      <c r="AQ13" s="23" t="s">
        <v>74</v>
      </c>
      <c r="AV13" s="1">
        <f>AW13+AX13</f>
        <v>0</v>
      </c>
      <c r="AW13" s="1">
        <f>G13*AO13</f>
        <v>0</v>
      </c>
      <c r="AX13" s="1">
        <f>G13*AP13</f>
        <v>0</v>
      </c>
      <c r="AY13" s="23" t="s">
        <v>9</v>
      </c>
      <c r="AZ13" s="23" t="s">
        <v>10</v>
      </c>
      <c r="BA13" s="13" t="s">
        <v>58</v>
      </c>
      <c r="BC13" s="1">
        <f>AW13+AX13</f>
        <v>0</v>
      </c>
      <c r="BD13" s="1">
        <f>H13/(100-BE13)*100</f>
        <v>0</v>
      </c>
      <c r="BE13" s="1">
        <v>0</v>
      </c>
      <c r="BF13" s="1">
        <f>M13</f>
        <v>173.8</v>
      </c>
      <c r="BH13" s="1">
        <f>G13*AO13</f>
        <v>0</v>
      </c>
      <c r="BI13" s="1">
        <f>G13*AP13</f>
        <v>0</v>
      </c>
      <c r="BJ13" s="1">
        <f>G13*H13</f>
        <v>0</v>
      </c>
      <c r="BK13" s="1"/>
      <c r="BL13" s="1">
        <v>11</v>
      </c>
    </row>
    <row r="14" spans="1:47" ht="15" customHeight="1">
      <c r="A14" s="21" t="s">
        <v>56</v>
      </c>
      <c r="B14" s="7" t="s">
        <v>56</v>
      </c>
      <c r="C14" s="7" t="s">
        <v>70</v>
      </c>
      <c r="D14" s="39" t="s">
        <v>41</v>
      </c>
      <c r="E14" s="39"/>
      <c r="F14" s="12" t="s">
        <v>68</v>
      </c>
      <c r="G14" s="12" t="s">
        <v>68</v>
      </c>
      <c r="H14" s="12" t="s">
        <v>68</v>
      </c>
      <c r="I14" s="15">
        <f>SUM(I15:I20)</f>
        <v>0</v>
      </c>
      <c r="J14" s="15">
        <f>SUM(J15:J20)</f>
        <v>0</v>
      </c>
      <c r="K14" s="15">
        <f>SUM(K15:K20)</f>
        <v>0</v>
      </c>
      <c r="L14" s="13" t="s">
        <v>56</v>
      </c>
      <c r="M14" s="15">
        <f>SUM(M15:M16)</f>
        <v>90.0627</v>
      </c>
      <c r="N14" s="18" t="s">
        <v>56</v>
      </c>
      <c r="AI14" s="13" t="s">
        <v>56</v>
      </c>
      <c r="AS14" s="15">
        <f>SUM(AJ15:AJ16)</f>
        <v>0</v>
      </c>
      <c r="AT14" s="15">
        <f>SUM(AK15:AK16)</f>
        <v>0</v>
      </c>
      <c r="AU14" s="15">
        <f>SUM(AL15:AL16)</f>
        <v>0</v>
      </c>
    </row>
    <row r="15" spans="1:64" ht="15" customHeight="1">
      <c r="A15" s="3" t="s">
        <v>64</v>
      </c>
      <c r="B15" s="8" t="s">
        <v>56</v>
      </c>
      <c r="C15" s="8" t="s">
        <v>20</v>
      </c>
      <c r="D15" s="54" t="s">
        <v>94</v>
      </c>
      <c r="E15" s="32"/>
      <c r="F15" s="8" t="s">
        <v>72</v>
      </c>
      <c r="G15" s="1">
        <v>790</v>
      </c>
      <c r="H15" s="55">
        <v>0</v>
      </c>
      <c r="I15" s="1">
        <f>G15*AO15</f>
        <v>0</v>
      </c>
      <c r="J15" s="1">
        <f>G15*AP15</f>
        <v>0</v>
      </c>
      <c r="K15" s="1">
        <f>G15*H15</f>
        <v>0</v>
      </c>
      <c r="L15" s="1">
        <v>0.10373</v>
      </c>
      <c r="M15" s="1">
        <f>G15*L15</f>
        <v>81.9467</v>
      </c>
      <c r="N15" s="5" t="s">
        <v>32</v>
      </c>
      <c r="Z15" s="1">
        <f>IF(AQ15="5",BJ15,0)</f>
        <v>0</v>
      </c>
      <c r="AB15" s="1">
        <f>IF(AQ15="1",BH15,0)</f>
        <v>0</v>
      </c>
      <c r="AC15" s="1">
        <f>IF(AQ15="1",BI15,0)</f>
        <v>0</v>
      </c>
      <c r="AD15" s="1">
        <f>IF(AQ15="7",BH15,0)</f>
        <v>0</v>
      </c>
      <c r="AE15" s="1">
        <f>IF(AQ15="7",BI15,0)</f>
        <v>0</v>
      </c>
      <c r="AF15" s="1">
        <f>IF(AQ15="2",BH15,0)</f>
        <v>0</v>
      </c>
      <c r="AG15" s="1">
        <f>IF(AQ15="2",BI15,0)</f>
        <v>0</v>
      </c>
      <c r="AH15" s="1">
        <f>IF(AQ15="0",BJ15,0)</f>
        <v>0</v>
      </c>
      <c r="AI15" s="13" t="s">
        <v>56</v>
      </c>
      <c r="AJ15" s="1">
        <f>IF(AN15=0,K15,0)</f>
        <v>0</v>
      </c>
      <c r="AK15" s="1">
        <f>IF(AN15=15,K15,0)</f>
        <v>0</v>
      </c>
      <c r="AL15" s="1">
        <f>IF(AN15=21,K15,0)</f>
        <v>0</v>
      </c>
      <c r="AN15" s="1">
        <v>0</v>
      </c>
      <c r="AO15" s="1">
        <f>H15*0.573775372124492</f>
        <v>0</v>
      </c>
      <c r="AP15" s="1">
        <f>H15*(1-0.573775372124492)</f>
        <v>0</v>
      </c>
      <c r="AQ15" s="23" t="s">
        <v>74</v>
      </c>
      <c r="AV15" s="1">
        <f>AW15+AX15</f>
        <v>0</v>
      </c>
      <c r="AW15" s="1">
        <f>G15*AO15</f>
        <v>0</v>
      </c>
      <c r="AX15" s="1">
        <f>G15*AP15</f>
        <v>0</v>
      </c>
      <c r="AY15" s="23" t="s">
        <v>34</v>
      </c>
      <c r="AZ15" s="23" t="s">
        <v>50</v>
      </c>
      <c r="BA15" s="13" t="s">
        <v>58</v>
      </c>
      <c r="BC15" s="1">
        <f>AW15+AX15</f>
        <v>0</v>
      </c>
      <c r="BD15" s="1">
        <f>H15/(100-BE15)*100</f>
        <v>0</v>
      </c>
      <c r="BE15" s="1">
        <v>0</v>
      </c>
      <c r="BF15" s="1">
        <f>M15</f>
        <v>81.9467</v>
      </c>
      <c r="BH15" s="1">
        <f>G15*AO15</f>
        <v>0</v>
      </c>
      <c r="BI15" s="1">
        <f>G15*AP15</f>
        <v>0</v>
      </c>
      <c r="BJ15" s="1">
        <f>G15*H15</f>
        <v>0</v>
      </c>
      <c r="BK15" s="1"/>
      <c r="BL15" s="1">
        <v>57</v>
      </c>
    </row>
    <row r="16" spans="1:64" ht="15" customHeight="1">
      <c r="A16" s="3" t="s">
        <v>11</v>
      </c>
      <c r="B16" s="8" t="s">
        <v>56</v>
      </c>
      <c r="C16" s="8" t="s">
        <v>12</v>
      </c>
      <c r="D16" s="32" t="s">
        <v>93</v>
      </c>
      <c r="E16" s="32"/>
      <c r="F16" s="8" t="s">
        <v>36</v>
      </c>
      <c r="G16" s="1">
        <v>8</v>
      </c>
      <c r="H16" s="55">
        <v>0</v>
      </c>
      <c r="I16" s="1">
        <f>G16*AO16</f>
        <v>0</v>
      </c>
      <c r="J16" s="1">
        <f>G16*AP16</f>
        <v>0</v>
      </c>
      <c r="K16" s="1">
        <f>G16*H16</f>
        <v>0</v>
      </c>
      <c r="L16" s="1">
        <v>1.0145</v>
      </c>
      <c r="M16" s="1">
        <f>G16*L16</f>
        <v>8.116</v>
      </c>
      <c r="N16" s="5" t="s">
        <v>32</v>
      </c>
      <c r="Z16" s="1">
        <f>IF(AQ16="5",BJ16,0)</f>
        <v>0</v>
      </c>
      <c r="AB16" s="1">
        <f>IF(AQ16="1",BH16,0)</f>
        <v>0</v>
      </c>
      <c r="AC16" s="1">
        <f>IF(AQ16="1",BI16,0)</f>
        <v>0</v>
      </c>
      <c r="AD16" s="1">
        <f>IF(AQ16="7",BH16,0)</f>
        <v>0</v>
      </c>
      <c r="AE16" s="1">
        <f>IF(AQ16="7",BI16,0)</f>
        <v>0</v>
      </c>
      <c r="AF16" s="1">
        <f>IF(AQ16="2",BH16,0)</f>
        <v>0</v>
      </c>
      <c r="AG16" s="1">
        <f>IF(AQ16="2",BI16,0)</f>
        <v>0</v>
      </c>
      <c r="AH16" s="1">
        <f>IF(AQ16="0",BJ16,0)</f>
        <v>0</v>
      </c>
      <c r="AI16" s="13" t="s">
        <v>56</v>
      </c>
      <c r="AJ16" s="1">
        <f>IF(AN16=0,K16,0)</f>
        <v>0</v>
      </c>
      <c r="AK16" s="1">
        <f>IF(AN16=15,K16,0)</f>
        <v>0</v>
      </c>
      <c r="AL16" s="1">
        <f>IF(AN16=21,K16,0)</f>
        <v>0</v>
      </c>
      <c r="AN16" s="1">
        <v>0</v>
      </c>
      <c r="AO16" s="1">
        <f>H16*0.499633069082673</f>
        <v>0</v>
      </c>
      <c r="AP16" s="1">
        <f>H16*(1-0.499633069082673)</f>
        <v>0</v>
      </c>
      <c r="AQ16" s="23" t="s">
        <v>74</v>
      </c>
      <c r="AV16" s="1">
        <f>AW16+AX16</f>
        <v>0</v>
      </c>
      <c r="AW16" s="1">
        <f>G16*AO16</f>
        <v>0</v>
      </c>
      <c r="AX16" s="1">
        <f>G16*AP16</f>
        <v>0</v>
      </c>
      <c r="AY16" s="23" t="s">
        <v>34</v>
      </c>
      <c r="AZ16" s="23" t="s">
        <v>50</v>
      </c>
      <c r="BA16" s="13" t="s">
        <v>58</v>
      </c>
      <c r="BC16" s="1">
        <f>AW16+AX16</f>
        <v>0</v>
      </c>
      <c r="BD16" s="1">
        <f>H16/(100-BE16)*100</f>
        <v>0</v>
      </c>
      <c r="BE16" s="1">
        <v>0</v>
      </c>
      <c r="BF16" s="1">
        <f>M16</f>
        <v>8.116</v>
      </c>
      <c r="BH16" s="1">
        <f>G16*AO16</f>
        <v>0</v>
      </c>
      <c r="BI16" s="1">
        <f>G16*AP16</f>
        <v>0</v>
      </c>
      <c r="BJ16" s="1">
        <f>G16*H16</f>
        <v>0</v>
      </c>
      <c r="BK16" s="1"/>
      <c r="BL16" s="1">
        <v>57</v>
      </c>
    </row>
    <row r="17" spans="1:64" ht="15" customHeight="1">
      <c r="A17" s="3" t="s">
        <v>44</v>
      </c>
      <c r="B17" s="8"/>
      <c r="C17" s="8" t="s">
        <v>81</v>
      </c>
      <c r="D17" s="8" t="s">
        <v>82</v>
      </c>
      <c r="E17" s="8"/>
      <c r="F17" s="31" t="s">
        <v>72</v>
      </c>
      <c r="G17" s="1">
        <v>790</v>
      </c>
      <c r="H17" s="55">
        <v>0</v>
      </c>
      <c r="I17" s="1">
        <f>G17*AO17</f>
        <v>0</v>
      </c>
      <c r="J17" s="1">
        <f>G17*AP17</f>
        <v>0</v>
      </c>
      <c r="K17" s="1">
        <f>G17*H17</f>
        <v>0</v>
      </c>
      <c r="L17" s="1">
        <f aca="true" t="shared" si="0" ref="L17:M19">J17*AR17</f>
        <v>0</v>
      </c>
      <c r="M17" s="1">
        <f t="shared" si="0"/>
        <v>0</v>
      </c>
      <c r="N17" s="5" t="s">
        <v>32</v>
      </c>
      <c r="Z17" s="1"/>
      <c r="AB17" s="1"/>
      <c r="AC17" s="1"/>
      <c r="AD17" s="1"/>
      <c r="AE17" s="1"/>
      <c r="AF17" s="1"/>
      <c r="AG17" s="1"/>
      <c r="AH17" s="1"/>
      <c r="AI17" s="13"/>
      <c r="AJ17" s="1"/>
      <c r="AK17" s="1"/>
      <c r="AL17" s="1"/>
      <c r="AN17" s="1"/>
      <c r="AO17" s="1"/>
      <c r="AP17" s="1"/>
      <c r="AQ17" s="23"/>
      <c r="AV17" s="1"/>
      <c r="AW17" s="1"/>
      <c r="AX17" s="1"/>
      <c r="AY17" s="23"/>
      <c r="AZ17" s="23"/>
      <c r="BA17" s="13"/>
      <c r="BC17" s="1"/>
      <c r="BD17" s="1"/>
      <c r="BE17" s="1"/>
      <c r="BF17" s="1"/>
      <c r="BH17" s="1"/>
      <c r="BI17" s="1"/>
      <c r="BJ17" s="1"/>
      <c r="BK17" s="1"/>
      <c r="BL17" s="1"/>
    </row>
    <row r="18" spans="1:64" ht="15" customHeight="1">
      <c r="A18" s="3" t="s">
        <v>89</v>
      </c>
      <c r="B18" s="8"/>
      <c r="C18" s="8" t="s">
        <v>87</v>
      </c>
      <c r="D18" s="8" t="s">
        <v>86</v>
      </c>
      <c r="E18" s="8"/>
      <c r="F18" s="31" t="s">
        <v>84</v>
      </c>
      <c r="G18" s="1">
        <v>150</v>
      </c>
      <c r="H18" s="55">
        <v>0</v>
      </c>
      <c r="I18" s="1">
        <f>G18*AO18</f>
        <v>0</v>
      </c>
      <c r="J18" s="1">
        <f>G18*AP18</f>
        <v>0</v>
      </c>
      <c r="K18" s="1">
        <f>G18*H18</f>
        <v>0</v>
      </c>
      <c r="L18" s="1">
        <f t="shared" si="0"/>
        <v>0</v>
      </c>
      <c r="M18" s="1">
        <f t="shared" si="0"/>
        <v>0</v>
      </c>
      <c r="N18" s="5" t="s">
        <v>32</v>
      </c>
      <c r="Z18" s="1"/>
      <c r="AB18" s="1"/>
      <c r="AC18" s="1"/>
      <c r="AD18" s="1"/>
      <c r="AE18" s="1"/>
      <c r="AF18" s="1"/>
      <c r="AG18" s="1"/>
      <c r="AH18" s="1"/>
      <c r="AI18" s="13"/>
      <c r="AJ18" s="1"/>
      <c r="AK18" s="1"/>
      <c r="AL18" s="1"/>
      <c r="AN18" s="1"/>
      <c r="AO18" s="1"/>
      <c r="AP18" s="1"/>
      <c r="AQ18" s="23"/>
      <c r="AV18" s="1"/>
      <c r="AW18" s="1"/>
      <c r="AX18" s="1"/>
      <c r="AY18" s="23"/>
      <c r="AZ18" s="23"/>
      <c r="BA18" s="13"/>
      <c r="BC18" s="1"/>
      <c r="BD18" s="1"/>
      <c r="BE18" s="1"/>
      <c r="BF18" s="1"/>
      <c r="BH18" s="1"/>
      <c r="BI18" s="1"/>
      <c r="BJ18" s="1"/>
      <c r="BK18" s="1"/>
      <c r="BL18" s="1"/>
    </row>
    <row r="19" spans="1:64" ht="15" customHeight="1">
      <c r="A19" s="3">
        <v>7</v>
      </c>
      <c r="B19" s="8"/>
      <c r="C19" s="8" t="s">
        <v>91</v>
      </c>
      <c r="D19" s="8" t="s">
        <v>92</v>
      </c>
      <c r="E19" s="8"/>
      <c r="F19" s="31" t="s">
        <v>84</v>
      </c>
      <c r="G19" s="1">
        <v>50</v>
      </c>
      <c r="H19" s="55">
        <v>0</v>
      </c>
      <c r="I19" s="1">
        <f>G19*AO19</f>
        <v>0</v>
      </c>
      <c r="J19" s="1">
        <f>G19*AP19</f>
        <v>0</v>
      </c>
      <c r="K19" s="1">
        <f>G19*H19</f>
        <v>0</v>
      </c>
      <c r="L19" s="1">
        <f t="shared" si="0"/>
        <v>0</v>
      </c>
      <c r="M19" s="1">
        <f t="shared" si="0"/>
        <v>0</v>
      </c>
      <c r="N19" s="5" t="s">
        <v>32</v>
      </c>
      <c r="Z19" s="1"/>
      <c r="AB19" s="1"/>
      <c r="AC19" s="1"/>
      <c r="AD19" s="1"/>
      <c r="AE19" s="1"/>
      <c r="AF19" s="1"/>
      <c r="AG19" s="1"/>
      <c r="AH19" s="1"/>
      <c r="AI19" s="13"/>
      <c r="AJ19" s="1"/>
      <c r="AK19" s="1"/>
      <c r="AL19" s="1"/>
      <c r="AN19" s="1"/>
      <c r="AO19" s="1"/>
      <c r="AP19" s="1"/>
      <c r="AQ19" s="23"/>
      <c r="AV19" s="1"/>
      <c r="AW19" s="1"/>
      <c r="AX19" s="1"/>
      <c r="AY19" s="23"/>
      <c r="AZ19" s="23"/>
      <c r="BA19" s="13"/>
      <c r="BC19" s="1"/>
      <c r="BD19" s="1"/>
      <c r="BE19" s="1"/>
      <c r="BF19" s="1"/>
      <c r="BH19" s="1"/>
      <c r="BI19" s="1"/>
      <c r="BJ19" s="1"/>
      <c r="BK19" s="1"/>
      <c r="BL19" s="1"/>
    </row>
    <row r="20" spans="1:64" ht="15" customHeight="1">
      <c r="A20" s="3">
        <v>8</v>
      </c>
      <c r="B20" s="8"/>
      <c r="C20" s="8" t="s">
        <v>99</v>
      </c>
      <c r="D20" s="8" t="s">
        <v>100</v>
      </c>
      <c r="E20" s="8"/>
      <c r="F20" s="31" t="s">
        <v>72</v>
      </c>
      <c r="G20" s="1">
        <v>790</v>
      </c>
      <c r="H20" s="55">
        <v>0</v>
      </c>
      <c r="I20" s="1">
        <f>G20*AO20</f>
        <v>0</v>
      </c>
      <c r="J20" s="1">
        <f>G20*AP20</f>
        <v>0</v>
      </c>
      <c r="K20" s="1">
        <f>G20*H20</f>
        <v>0</v>
      </c>
      <c r="L20" s="1">
        <f aca="true" t="shared" si="1" ref="L20">J20*AR20</f>
        <v>0</v>
      </c>
      <c r="M20" s="1">
        <f aca="true" t="shared" si="2" ref="M20">K20*AS20</f>
        <v>0</v>
      </c>
      <c r="N20" s="5" t="s">
        <v>32</v>
      </c>
      <c r="Z20" s="1"/>
      <c r="AB20" s="1"/>
      <c r="AC20" s="1"/>
      <c r="AD20" s="1"/>
      <c r="AE20" s="1"/>
      <c r="AF20" s="1"/>
      <c r="AG20" s="1"/>
      <c r="AH20" s="1"/>
      <c r="AI20" s="13"/>
      <c r="AJ20" s="1"/>
      <c r="AK20" s="1"/>
      <c r="AL20" s="1"/>
      <c r="AN20" s="1"/>
      <c r="AO20" s="1"/>
      <c r="AP20" s="1"/>
      <c r="AQ20" s="23"/>
      <c r="AV20" s="1"/>
      <c r="AW20" s="1"/>
      <c r="AX20" s="1"/>
      <c r="AY20" s="23"/>
      <c r="AZ20" s="23"/>
      <c r="BA20" s="13"/>
      <c r="BC20" s="1"/>
      <c r="BD20" s="1"/>
      <c r="BE20" s="1"/>
      <c r="BF20" s="1"/>
      <c r="BH20" s="1"/>
      <c r="BI20" s="1"/>
      <c r="BJ20" s="1"/>
      <c r="BK20" s="1"/>
      <c r="BL20" s="1"/>
    </row>
    <row r="21" spans="1:47" ht="15" customHeight="1">
      <c r="A21" s="21" t="s">
        <v>56</v>
      </c>
      <c r="B21" s="7" t="s">
        <v>56</v>
      </c>
      <c r="C21" s="7" t="s">
        <v>29</v>
      </c>
      <c r="D21" s="39" t="s">
        <v>42</v>
      </c>
      <c r="E21" s="39"/>
      <c r="F21" s="12" t="s">
        <v>68</v>
      </c>
      <c r="G21" s="12" t="s">
        <v>68</v>
      </c>
      <c r="H21" s="12" t="s">
        <v>68</v>
      </c>
      <c r="I21" s="15">
        <f>SUM(I22:I22)</f>
        <v>0</v>
      </c>
      <c r="J21" s="15">
        <f>SUM(J22:J23)</f>
        <v>0</v>
      </c>
      <c r="K21" s="15">
        <f>SUM(K22:K23)</f>
        <v>0</v>
      </c>
      <c r="L21" s="13" t="s">
        <v>56</v>
      </c>
      <c r="M21" s="15">
        <f>SUM(M22:M22)</f>
        <v>0</v>
      </c>
      <c r="N21" s="18" t="s">
        <v>56</v>
      </c>
      <c r="AI21" s="13" t="s">
        <v>56</v>
      </c>
      <c r="AS21" s="15">
        <f>SUM(AJ22:AJ22)</f>
        <v>0</v>
      </c>
      <c r="AT21" s="15">
        <f>SUM(AK22:AK22)</f>
        <v>0</v>
      </c>
      <c r="AU21" s="15">
        <f>SUM(AL22:AL22)</f>
        <v>0</v>
      </c>
    </row>
    <row r="22" spans="1:64" ht="15" customHeight="1">
      <c r="A22" s="3">
        <v>9</v>
      </c>
      <c r="B22" s="8" t="s">
        <v>56</v>
      </c>
      <c r="C22" s="8" t="s">
        <v>73</v>
      </c>
      <c r="D22" s="32" t="s">
        <v>80</v>
      </c>
      <c r="E22" s="32"/>
      <c r="F22" s="8" t="s">
        <v>36</v>
      </c>
      <c r="G22" s="1">
        <v>95</v>
      </c>
      <c r="H22" s="55">
        <v>0</v>
      </c>
      <c r="I22" s="1">
        <f>G22*AO22</f>
        <v>0</v>
      </c>
      <c r="J22" s="1">
        <f>G22*AP22</f>
        <v>0</v>
      </c>
      <c r="K22" s="1">
        <f>G22*H22</f>
        <v>0</v>
      </c>
      <c r="L22" s="1">
        <v>0</v>
      </c>
      <c r="M22" s="1">
        <f>G22*L22</f>
        <v>0</v>
      </c>
      <c r="N22" s="5" t="s">
        <v>32</v>
      </c>
      <c r="Z22" s="1">
        <f>IF(AQ22="5",BJ22,0)</f>
        <v>0</v>
      </c>
      <c r="AB22" s="1">
        <f>IF(AQ22="1",BH22,0)</f>
        <v>0</v>
      </c>
      <c r="AC22" s="1">
        <f>IF(AQ22="1",BI22,0)</f>
        <v>0</v>
      </c>
      <c r="AD22" s="1">
        <f>IF(AQ22="7",BH22,0)</f>
        <v>0</v>
      </c>
      <c r="AE22" s="1">
        <f>IF(AQ22="7",BI22,0)</f>
        <v>0</v>
      </c>
      <c r="AF22" s="1">
        <f>IF(AQ22="2",BH22,0)</f>
        <v>0</v>
      </c>
      <c r="AG22" s="1">
        <f>IF(AQ22="2",BI22,0)</f>
        <v>0</v>
      </c>
      <c r="AH22" s="1">
        <f>IF(AQ22="0",BJ22,0)</f>
        <v>0</v>
      </c>
      <c r="AI22" s="13" t="s">
        <v>56</v>
      </c>
      <c r="AJ22" s="1">
        <f>IF(AN22=0,K22,0)</f>
        <v>0</v>
      </c>
      <c r="AK22" s="1">
        <f>IF(AN22=15,K22,0)</f>
        <v>0</v>
      </c>
      <c r="AL22" s="1">
        <f>IF(AN22=21,K22,0)</f>
        <v>0</v>
      </c>
      <c r="AN22" s="1">
        <v>0</v>
      </c>
      <c r="AO22" s="1">
        <f>H22*0</f>
        <v>0</v>
      </c>
      <c r="AP22" s="1">
        <f>H22*(1-0)</f>
        <v>0</v>
      </c>
      <c r="AQ22" s="23" t="s">
        <v>44</v>
      </c>
      <c r="AV22" s="1">
        <f>AW22+AX22</f>
        <v>0</v>
      </c>
      <c r="AW22" s="1">
        <f>G22*AO22</f>
        <v>0</v>
      </c>
      <c r="AX22" s="1">
        <f>G22*AP22</f>
        <v>0</v>
      </c>
      <c r="AY22" s="23" t="s">
        <v>25</v>
      </c>
      <c r="AZ22" s="23" t="s">
        <v>30</v>
      </c>
      <c r="BA22" s="13" t="s">
        <v>58</v>
      </c>
      <c r="BC22" s="1">
        <f>AW22+AX22</f>
        <v>0</v>
      </c>
      <c r="BD22" s="1">
        <f>H22/(100-BE22)*100</f>
        <v>0</v>
      </c>
      <c r="BE22" s="1">
        <v>0</v>
      </c>
      <c r="BF22" s="1">
        <f>M22</f>
        <v>0</v>
      </c>
      <c r="BH22" s="1">
        <f>G22*AO22</f>
        <v>0</v>
      </c>
      <c r="BI22" s="1">
        <f>G22*AP22</f>
        <v>0</v>
      </c>
      <c r="BJ22" s="1">
        <f>G22*H22</f>
        <v>0</v>
      </c>
      <c r="BK22" s="1"/>
      <c r="BL22" s="1"/>
    </row>
    <row r="23" spans="1:64" ht="15" customHeight="1">
      <c r="A23" s="3">
        <v>10</v>
      </c>
      <c r="B23" s="8"/>
      <c r="C23" s="8" t="s">
        <v>97</v>
      </c>
      <c r="D23" s="8" t="s">
        <v>96</v>
      </c>
      <c r="E23" s="8"/>
      <c r="F23" s="8" t="s">
        <v>95</v>
      </c>
      <c r="G23" s="1">
        <v>1</v>
      </c>
      <c r="H23" s="55">
        <v>0</v>
      </c>
      <c r="I23" s="1">
        <f>G23*AO23</f>
        <v>0</v>
      </c>
      <c r="J23" s="1">
        <f>G23*AP23</f>
        <v>0</v>
      </c>
      <c r="K23" s="1">
        <f>G23*H23</f>
        <v>0</v>
      </c>
      <c r="L23" s="1">
        <v>1</v>
      </c>
      <c r="M23" s="1">
        <f>G23*L23</f>
        <v>1</v>
      </c>
      <c r="N23" s="5" t="s">
        <v>32</v>
      </c>
      <c r="Z23" s="1"/>
      <c r="AB23" s="1"/>
      <c r="AC23" s="1"/>
      <c r="AD23" s="1"/>
      <c r="AE23" s="1"/>
      <c r="AF23" s="1"/>
      <c r="AG23" s="1"/>
      <c r="AH23" s="1"/>
      <c r="AI23" s="13"/>
      <c r="AJ23" s="1"/>
      <c r="AK23" s="1"/>
      <c r="AL23" s="1"/>
      <c r="AN23" s="1"/>
      <c r="AO23" s="1"/>
      <c r="AP23" s="1"/>
      <c r="AQ23" s="23"/>
      <c r="AV23" s="1"/>
      <c r="AW23" s="1"/>
      <c r="AX23" s="1"/>
      <c r="AY23" s="23"/>
      <c r="AZ23" s="23"/>
      <c r="BA23" s="13"/>
      <c r="BC23" s="1"/>
      <c r="BD23" s="1"/>
      <c r="BE23" s="1"/>
      <c r="BF23" s="1"/>
      <c r="BH23" s="1"/>
      <c r="BI23" s="1"/>
      <c r="BJ23" s="1"/>
      <c r="BK23" s="1"/>
      <c r="BL23" s="1"/>
    </row>
    <row r="24" spans="1:35" ht="15" customHeight="1">
      <c r="A24" s="21" t="s">
        <v>56</v>
      </c>
      <c r="B24" s="7" t="s">
        <v>56</v>
      </c>
      <c r="C24" s="7" t="s">
        <v>56</v>
      </c>
      <c r="D24" s="39" t="s">
        <v>48</v>
      </c>
      <c r="E24" s="39"/>
      <c r="F24" s="12" t="s">
        <v>68</v>
      </c>
      <c r="G24" s="12" t="s">
        <v>68</v>
      </c>
      <c r="H24" s="12" t="s">
        <v>68</v>
      </c>
      <c r="I24" s="15">
        <f>I25</f>
        <v>0</v>
      </c>
      <c r="J24" s="15">
        <f>J25</f>
        <v>0</v>
      </c>
      <c r="K24" s="15">
        <f>K25</f>
        <v>0</v>
      </c>
      <c r="L24" s="13" t="s">
        <v>56</v>
      </c>
      <c r="M24" s="15">
        <f>M25</f>
        <v>0</v>
      </c>
      <c r="N24" s="18" t="s">
        <v>56</v>
      </c>
      <c r="AI24" s="13" t="s">
        <v>56</v>
      </c>
    </row>
    <row r="25" spans="1:47" ht="15" customHeight="1">
      <c r="A25" s="21" t="s">
        <v>56</v>
      </c>
      <c r="B25" s="7" t="s">
        <v>56</v>
      </c>
      <c r="C25" s="7" t="s">
        <v>1</v>
      </c>
      <c r="D25" s="39" t="s">
        <v>8</v>
      </c>
      <c r="E25" s="39"/>
      <c r="F25" s="12" t="s">
        <v>68</v>
      </c>
      <c r="G25" s="12" t="s">
        <v>68</v>
      </c>
      <c r="H25" s="12" t="s">
        <v>68</v>
      </c>
      <c r="I25" s="15">
        <f>SUM(I26:I26)</f>
        <v>0</v>
      </c>
      <c r="J25" s="15">
        <f>SUM(J26:J26)</f>
        <v>0</v>
      </c>
      <c r="K25" s="15">
        <f>SUM(K26:K26)</f>
        <v>0</v>
      </c>
      <c r="L25" s="13" t="s">
        <v>56</v>
      </c>
      <c r="M25" s="15">
        <f>SUM(M26:M26)</f>
        <v>0</v>
      </c>
      <c r="N25" s="18" t="s">
        <v>56</v>
      </c>
      <c r="AI25" s="13" t="s">
        <v>56</v>
      </c>
      <c r="AS25" s="15">
        <f>SUM(AJ26:AJ26)</f>
        <v>0</v>
      </c>
      <c r="AT25" s="15">
        <f>SUM(AK26:AK26)</f>
        <v>0</v>
      </c>
      <c r="AU25" s="15">
        <f>SUM(AL26:AL26)</f>
        <v>0</v>
      </c>
    </row>
    <row r="26" spans="1:67" ht="15" customHeight="1">
      <c r="A26" s="26">
        <v>11</v>
      </c>
      <c r="B26" s="30" t="s">
        <v>56</v>
      </c>
      <c r="C26" s="30" t="s">
        <v>14</v>
      </c>
      <c r="D26" s="53" t="s">
        <v>98</v>
      </c>
      <c r="E26" s="53"/>
      <c r="F26" s="30" t="s">
        <v>54</v>
      </c>
      <c r="G26" s="10">
        <v>1</v>
      </c>
      <c r="H26" s="56">
        <v>0</v>
      </c>
      <c r="I26" s="10">
        <f>G26*AO26</f>
        <v>0</v>
      </c>
      <c r="J26" s="10">
        <f>G26*AP26</f>
        <v>0</v>
      </c>
      <c r="K26" s="10">
        <f>G26*H26</f>
        <v>0</v>
      </c>
      <c r="L26" s="10">
        <v>0</v>
      </c>
      <c r="M26" s="10">
        <f>G26*L26</f>
        <v>0</v>
      </c>
      <c r="N26" s="14" t="s">
        <v>56</v>
      </c>
      <c r="Z26" s="1">
        <f>IF(AQ26="5",BJ26,0)</f>
        <v>0</v>
      </c>
      <c r="AB26" s="1">
        <f>IF(AQ26="1",BH26,0)</f>
        <v>0</v>
      </c>
      <c r="AC26" s="1">
        <f>IF(AQ26="1",BI26,0)</f>
        <v>0</v>
      </c>
      <c r="AD26" s="1">
        <f>IF(AQ26="7",BH26,0)</f>
        <v>0</v>
      </c>
      <c r="AE26" s="1">
        <f>IF(AQ26="7",BI26,0)</f>
        <v>0</v>
      </c>
      <c r="AF26" s="1">
        <f>IF(AQ26="2",BH26,0)</f>
        <v>0</v>
      </c>
      <c r="AG26" s="1">
        <f>IF(AQ26="2",BI26,0)</f>
        <v>0</v>
      </c>
      <c r="AH26" s="1">
        <f>IF(AQ26="0",BJ26,0)</f>
        <v>0</v>
      </c>
      <c r="AI26" s="13" t="s">
        <v>56</v>
      </c>
      <c r="AJ26" s="1">
        <f>IF(AN26=0,K26,0)</f>
        <v>0</v>
      </c>
      <c r="AK26" s="1">
        <f>IF(AN26=15,K26,0)</f>
        <v>0</v>
      </c>
      <c r="AL26" s="1">
        <f>IF(AN26=21,K26,0)</f>
        <v>0</v>
      </c>
      <c r="AN26" s="1">
        <v>0</v>
      </c>
      <c r="AO26" s="1">
        <f>H26*0</f>
        <v>0</v>
      </c>
      <c r="AP26" s="1">
        <f>H26*(1-0)</f>
        <v>0</v>
      </c>
      <c r="AQ26" s="23" t="s">
        <v>39</v>
      </c>
      <c r="AV26" s="1">
        <f>AW26+AX26</f>
        <v>0</v>
      </c>
      <c r="AW26" s="1">
        <f>G26*AO26</f>
        <v>0</v>
      </c>
      <c r="AX26" s="1">
        <f>G26*AP26</f>
        <v>0</v>
      </c>
      <c r="AY26" s="23" t="s">
        <v>16</v>
      </c>
      <c r="AZ26" s="23" t="s">
        <v>22</v>
      </c>
      <c r="BA26" s="13" t="s">
        <v>58</v>
      </c>
      <c r="BC26" s="1">
        <f>AW26+AX26</f>
        <v>0</v>
      </c>
      <c r="BD26" s="1">
        <f>H26/(100-BE26)*100</f>
        <v>0</v>
      </c>
      <c r="BE26" s="1">
        <v>0</v>
      </c>
      <c r="BF26" s="1">
        <f>M26</f>
        <v>0</v>
      </c>
      <c r="BH26" s="1">
        <f>G26*AO26</f>
        <v>0</v>
      </c>
      <c r="BI26" s="1">
        <f>G26*AP26</f>
        <v>0</v>
      </c>
      <c r="BJ26" s="1">
        <f>G26*H26</f>
        <v>0</v>
      </c>
      <c r="BK26" s="1"/>
      <c r="BL26" s="1"/>
      <c r="BO26" s="1">
        <f>G26*H26</f>
        <v>0</v>
      </c>
    </row>
    <row r="27" spans="9:11" ht="15" customHeight="1">
      <c r="I27" s="47" t="s">
        <v>85</v>
      </c>
      <c r="J27" s="47"/>
      <c r="K27" s="16">
        <f>K12+K14+K21+K25</f>
        <v>0</v>
      </c>
    </row>
    <row r="28" ht="15" customHeight="1">
      <c r="A28" s="4" t="s">
        <v>5</v>
      </c>
    </row>
    <row r="29" spans="1:14" ht="12.75" customHeight="1">
      <c r="A29" s="33" t="s">
        <v>56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</row>
  </sheetData>
  <sheetProtection algorithmName="SHA-512" hashValue="r+rjW9g9xEoRmYCCDeXwDejYCj1nfZckpOBWx4qcYnjmqKPsvo+P5C2+KyDZXhhAImkkZtbHr89uXmKsFH+LBg==" saltValue="4ZLFoGZ1fWAwCe2WDSNiYg==" spinCount="100000" sheet="1" objects="1" scenarios="1"/>
  <protectedRanges>
    <protectedRange sqref="J8" name="Oblast7"/>
    <protectedRange sqref="J6" name="Oblast5"/>
    <protectedRange sqref="H13" name="Oblast1"/>
    <protectedRange sqref="H15:H20" name="Oblast2"/>
    <protectedRange sqref="H22:H23" name="Oblast3"/>
    <protectedRange sqref="H26" name="Oblast4"/>
    <protectedRange sqref="H8" name="Oblast6"/>
  </protectedRanges>
  <mergeCells count="41">
    <mergeCell ref="D26:E26"/>
    <mergeCell ref="I27:J27"/>
    <mergeCell ref="D15:E15"/>
    <mergeCell ref="D16:E16"/>
    <mergeCell ref="D21:E21"/>
    <mergeCell ref="D22:E22"/>
    <mergeCell ref="D24:E24"/>
    <mergeCell ref="D25:E25"/>
    <mergeCell ref="D11:E11"/>
    <mergeCell ref="I10:K10"/>
    <mergeCell ref="L10:M10"/>
    <mergeCell ref="D12:E12"/>
    <mergeCell ref="D13:E13"/>
    <mergeCell ref="D2:F3"/>
    <mergeCell ref="D4:F5"/>
    <mergeCell ref="I2:I3"/>
    <mergeCell ref="D6:F7"/>
    <mergeCell ref="D8:F9"/>
    <mergeCell ref="H2:H3"/>
    <mergeCell ref="H4:H5"/>
    <mergeCell ref="J8:N9"/>
    <mergeCell ref="D10:E10"/>
    <mergeCell ref="I4:I5"/>
    <mergeCell ref="I6:I7"/>
    <mergeCell ref="I8:I9"/>
    <mergeCell ref="H6:H7"/>
    <mergeCell ref="H8:H9"/>
    <mergeCell ref="A29:N29"/>
    <mergeCell ref="A1:N1"/>
    <mergeCell ref="A2:C3"/>
    <mergeCell ref="A4:C5"/>
    <mergeCell ref="A6:C7"/>
    <mergeCell ref="A8:C9"/>
    <mergeCell ref="G2:G3"/>
    <mergeCell ref="G4:G5"/>
    <mergeCell ref="G6:G7"/>
    <mergeCell ref="G8:G9"/>
    <mergeCell ref="D14:E14"/>
    <mergeCell ref="J2:N3"/>
    <mergeCell ref="J4:N5"/>
    <mergeCell ref="J6:N7"/>
  </mergeCells>
  <printOptions/>
  <pageMargins left="0.394" right="0.394" top="0.591" bottom="0.591" header="0" footer="0"/>
  <pageSetup firstPageNumber="0" useFirstPageNumber="1"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David Dlouhý</cp:lastModifiedBy>
  <cp:lastPrinted>2024-03-27T08:17:47Z</cp:lastPrinted>
  <dcterms:created xsi:type="dcterms:W3CDTF">2021-06-10T20:06:38Z</dcterms:created>
  <dcterms:modified xsi:type="dcterms:W3CDTF">2024-03-27T08:23:53Z</dcterms:modified>
  <cp:category/>
  <cp:version/>
  <cp:contentType/>
  <cp:contentStatus/>
</cp:coreProperties>
</file>