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unosociety67.sharepoint.com/Sdilene dokumenty/VEŘEJNÉ ZAKÁZKY/FVE VZ/TEZA/"/>
    </mc:Choice>
  </mc:AlternateContent>
  <xr:revisionPtr revIDLastSave="5" documentId="13_ncr:1_{3287DC1D-8FC5-4F46-8246-7B922EC511E4}" xr6:coauthVersionLast="47" xr6:coauthVersionMax="47" xr10:uidLastSave="{7D395C0A-0C65-4269-830B-09CCE26786E3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00 - Vedlejší rozpočtové ..." sheetId="2" r:id="rId2"/>
    <sheet name="01 - Elektroinstalace" sheetId="3" r:id="rId3"/>
    <sheet name="02 - Fotovoltaický systém" sheetId="4" r:id="rId4"/>
  </sheets>
  <definedNames>
    <definedName name="_xlnm._FilterDatabase" localSheetId="1" hidden="1">'00 - Vedlejší rozpočtové ...'!$C$125:$K$147</definedName>
    <definedName name="_xlnm._FilterDatabase" localSheetId="2" hidden="1">'01 - Elektroinstalace'!$C$115:$K$125</definedName>
    <definedName name="_xlnm._FilterDatabase" localSheetId="3" hidden="1">'02 - Fotovoltaický systém'!$C$115:$K$139</definedName>
    <definedName name="_xlnm.Print_Titles" localSheetId="1">'00 - Vedlejší rozpočtové ...'!$125:$125</definedName>
    <definedName name="_xlnm.Print_Titles" localSheetId="2">'01 - Elektroinstalace'!$115:$115</definedName>
    <definedName name="_xlnm.Print_Titles" localSheetId="3">'02 - Fotovoltaický systém'!$115:$115</definedName>
    <definedName name="_xlnm.Print_Titles" localSheetId="0">'Rekapitulace stavby'!$92:$92</definedName>
    <definedName name="_xlnm.Print_Area" localSheetId="1">'00 - Vedlejší rozpočtové ...'!$C$4:$J$76,'00 - Vedlejší rozpočtové ...'!$C$82:$J$107,'00 - Vedlejší rozpočtové ...'!$C$113:$K$147</definedName>
    <definedName name="_xlnm.Print_Area" localSheetId="2">'01 - Elektroinstalace'!$C$4:$J$76,'01 - Elektroinstalace'!$C$82:$J$97,'01 - Elektroinstalace'!$C$103:$K$125</definedName>
    <definedName name="_xlnm.Print_Area" localSheetId="3">'02 - Fotovoltaický systém'!$C$4:$J$76,'02 - Fotovoltaický systém'!$C$82:$J$97,'02 - Fotovoltaický systém'!$C$103:$K$139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J113" i="4"/>
  <c r="J112" i="4"/>
  <c r="F112" i="4"/>
  <c r="F110" i="4"/>
  <c r="E108" i="4"/>
  <c r="J92" i="4"/>
  <c r="J91" i="4"/>
  <c r="F91" i="4"/>
  <c r="F89" i="4"/>
  <c r="E87" i="4"/>
  <c r="J18" i="4"/>
  <c r="E18" i="4"/>
  <c r="F92" i="4" s="1"/>
  <c r="J17" i="4"/>
  <c r="J12" i="4"/>
  <c r="J110" i="4"/>
  <c r="E7" i="4"/>
  <c r="E85" i="4" s="1"/>
  <c r="J37" i="3"/>
  <c r="J36" i="3"/>
  <c r="AY96" i="1" s="1"/>
  <c r="J35" i="3"/>
  <c r="AX96" i="1" s="1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J113" i="3"/>
  <c r="J112" i="3"/>
  <c r="F112" i="3"/>
  <c r="F110" i="3"/>
  <c r="E108" i="3"/>
  <c r="J92" i="3"/>
  <c r="J91" i="3"/>
  <c r="F91" i="3"/>
  <c r="F89" i="3"/>
  <c r="E87" i="3"/>
  <c r="J18" i="3"/>
  <c r="E18" i="3"/>
  <c r="F113" i="3"/>
  <c r="J17" i="3"/>
  <c r="J12" i="3"/>
  <c r="J89" i="3"/>
  <c r="E7" i="3"/>
  <c r="E106" i="3" s="1"/>
  <c r="J37" i="2"/>
  <c r="J36" i="2"/>
  <c r="AY95" i="1"/>
  <c r="J35" i="2"/>
  <c r="AX95" i="1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T143" i="2"/>
  <c r="R144" i="2"/>
  <c r="R143" i="2" s="1"/>
  <c r="P144" i="2"/>
  <c r="P143" i="2" s="1"/>
  <c r="BI142" i="2"/>
  <c r="BH142" i="2"/>
  <c r="BG142" i="2"/>
  <c r="BF142" i="2"/>
  <c r="T142" i="2"/>
  <c r="T141" i="2"/>
  <c r="R142" i="2"/>
  <c r="R141" i="2" s="1"/>
  <c r="P142" i="2"/>
  <c r="P141" i="2" s="1"/>
  <c r="BI140" i="2"/>
  <c r="BH140" i="2"/>
  <c r="BG140" i="2"/>
  <c r="BF140" i="2"/>
  <c r="T140" i="2"/>
  <c r="T139" i="2"/>
  <c r="R140" i="2"/>
  <c r="R139" i="2" s="1"/>
  <c r="P140" i="2"/>
  <c r="P139" i="2" s="1"/>
  <c r="BI138" i="2"/>
  <c r="BH138" i="2"/>
  <c r="BG138" i="2"/>
  <c r="BF138" i="2"/>
  <c r="T138" i="2"/>
  <c r="T137" i="2"/>
  <c r="R138" i="2"/>
  <c r="R137" i="2" s="1"/>
  <c r="P138" i="2"/>
  <c r="P137" i="2" s="1"/>
  <c r="BI136" i="2"/>
  <c r="BH136" i="2"/>
  <c r="BG136" i="2"/>
  <c r="BF136" i="2"/>
  <c r="T136" i="2"/>
  <c r="T135" i="2"/>
  <c r="R136" i="2"/>
  <c r="R135" i="2" s="1"/>
  <c r="P136" i="2"/>
  <c r="P135" i="2" s="1"/>
  <c r="BI134" i="2"/>
  <c r="BH134" i="2"/>
  <c r="BG134" i="2"/>
  <c r="BF134" i="2"/>
  <c r="T134" i="2"/>
  <c r="T133" i="2"/>
  <c r="R134" i="2"/>
  <c r="R133" i="2" s="1"/>
  <c r="P134" i="2"/>
  <c r="P133" i="2" s="1"/>
  <c r="BI132" i="2"/>
  <c r="BH132" i="2"/>
  <c r="BG132" i="2"/>
  <c r="BF132" i="2"/>
  <c r="T132" i="2"/>
  <c r="T131" i="2"/>
  <c r="R132" i="2"/>
  <c r="R131" i="2" s="1"/>
  <c r="P132" i="2"/>
  <c r="P131" i="2" s="1"/>
  <c r="BI129" i="2"/>
  <c r="BH129" i="2"/>
  <c r="BG129" i="2"/>
  <c r="BF129" i="2"/>
  <c r="T129" i="2"/>
  <c r="T128" i="2"/>
  <c r="R129" i="2"/>
  <c r="R128" i="2" s="1"/>
  <c r="P129" i="2"/>
  <c r="P128" i="2" s="1"/>
  <c r="J123" i="2"/>
  <c r="J122" i="2"/>
  <c r="F122" i="2"/>
  <c r="F120" i="2"/>
  <c r="E118" i="2"/>
  <c r="J92" i="2"/>
  <c r="J91" i="2"/>
  <c r="F91" i="2"/>
  <c r="F89" i="2"/>
  <c r="E87" i="2"/>
  <c r="J18" i="2"/>
  <c r="E18" i="2"/>
  <c r="F92" i="2" s="1"/>
  <c r="J17" i="2"/>
  <c r="J12" i="2"/>
  <c r="J120" i="2"/>
  <c r="E7" i="2"/>
  <c r="E85" i="2" s="1"/>
  <c r="L90" i="1"/>
  <c r="AM90" i="1"/>
  <c r="AM89" i="1"/>
  <c r="L89" i="1"/>
  <c r="AM87" i="1"/>
  <c r="L87" i="1"/>
  <c r="L85" i="1"/>
  <c r="L84" i="1"/>
  <c r="BK134" i="2"/>
  <c r="BK147" i="2"/>
  <c r="BK124" i="3"/>
  <c r="J132" i="4"/>
  <c r="BK123" i="4"/>
  <c r="J125" i="4"/>
  <c r="BK137" i="4"/>
  <c r="J132" i="2"/>
  <c r="J121" i="3"/>
  <c r="BK118" i="3"/>
  <c r="BK136" i="2"/>
  <c r="J134" i="2"/>
  <c r="J124" i="3"/>
  <c r="J129" i="4"/>
  <c r="J123" i="4"/>
  <c r="J138" i="2"/>
  <c r="J146" i="2"/>
  <c r="J117" i="3"/>
  <c r="BK117" i="3"/>
  <c r="J130" i="4"/>
  <c r="J121" i="4"/>
  <c r="J126" i="4"/>
  <c r="BK129" i="4"/>
  <c r="BK136" i="4"/>
  <c r="J137" i="4"/>
  <c r="J124" i="4"/>
  <c r="BK142" i="2"/>
  <c r="BK121" i="3"/>
  <c r="J120" i="3"/>
  <c r="BK119" i="4"/>
  <c r="J134" i="4"/>
  <c r="J123" i="3"/>
  <c r="J118" i="4"/>
  <c r="J127" i="4"/>
  <c r="BK125" i="4"/>
  <c r="BK121" i="4"/>
  <c r="BK129" i="2"/>
  <c r="J147" i="2"/>
  <c r="J128" i="4"/>
  <c r="J120" i="4"/>
  <c r="BK122" i="4"/>
  <c r="J122" i="4"/>
  <c r="J133" i="4"/>
  <c r="BK118" i="4"/>
  <c r="J140" i="2"/>
  <c r="J129" i="2"/>
  <c r="BK119" i="3"/>
  <c r="J118" i="3"/>
  <c r="J119" i="4"/>
  <c r="BK117" i="4"/>
  <c r="BK126" i="4"/>
  <c r="J144" i="2"/>
  <c r="BK144" i="2"/>
  <c r="J125" i="3"/>
  <c r="J122" i="3"/>
  <c r="BK132" i="4"/>
  <c r="BK124" i="4"/>
  <c r="BK135" i="4"/>
  <c r="BK146" i="2"/>
  <c r="BK140" i="2"/>
  <c r="BK120" i="3"/>
  <c r="BK139" i="4"/>
  <c r="J135" i="4"/>
  <c r="J131" i="4"/>
  <c r="J117" i="4"/>
  <c r="J136" i="2"/>
  <c r="BK123" i="3"/>
  <c r="J119" i="3"/>
  <c r="BK127" i="4"/>
  <c r="J139" i="4"/>
  <c r="BK120" i="4"/>
  <c r="BK138" i="2"/>
  <c r="J142" i="2"/>
  <c r="BK125" i="3"/>
  <c r="BK133" i="4"/>
  <c r="J136" i="4"/>
  <c r="J138" i="4"/>
  <c r="BK128" i="4"/>
  <c r="BK132" i="2"/>
  <c r="AS94" i="1"/>
  <c r="BK122" i="3"/>
  <c r="BK131" i="4"/>
  <c r="BK134" i="4"/>
  <c r="BK138" i="4"/>
  <c r="BK130" i="4"/>
  <c r="P145" i="2" l="1"/>
  <c r="P127" i="2"/>
  <c r="P126" i="2"/>
  <c r="AU95" i="1"/>
  <c r="BK145" i="2"/>
  <c r="J145" i="2"/>
  <c r="J106" i="2"/>
  <c r="BK116" i="3"/>
  <c r="J116" i="3" s="1"/>
  <c r="P116" i="3"/>
  <c r="AU96" i="1"/>
  <c r="T145" i="2"/>
  <c r="T127" i="2"/>
  <c r="T126" i="2"/>
  <c r="R116" i="3"/>
  <c r="BK116" i="4"/>
  <c r="J116" i="4" s="1"/>
  <c r="J96" i="4" s="1"/>
  <c r="R145" i="2"/>
  <c r="R127" i="2" s="1"/>
  <c r="R126" i="2" s="1"/>
  <c r="T116" i="3"/>
  <c r="P116" i="4"/>
  <c r="AU97" i="1" s="1"/>
  <c r="R116" i="4"/>
  <c r="T116" i="4"/>
  <c r="BK139" i="2"/>
  <c r="J139" i="2" s="1"/>
  <c r="J103" i="2" s="1"/>
  <c r="BK135" i="2"/>
  <c r="J135" i="2"/>
  <c r="J101" i="2"/>
  <c r="BK143" i="2"/>
  <c r="J143" i="2"/>
  <c r="J105" i="2"/>
  <c r="BK141" i="2"/>
  <c r="J141" i="2"/>
  <c r="J104" i="2" s="1"/>
  <c r="BK137" i="2"/>
  <c r="J137" i="2" s="1"/>
  <c r="J102" i="2" s="1"/>
  <c r="BK128" i="2"/>
  <c r="BK133" i="2"/>
  <c r="J133" i="2"/>
  <c r="J100" i="2" s="1"/>
  <c r="BK131" i="2"/>
  <c r="J131" i="2" s="1"/>
  <c r="J99" i="2" s="1"/>
  <c r="J89" i="4"/>
  <c r="E106" i="4"/>
  <c r="BE118" i="4"/>
  <c r="F113" i="4"/>
  <c r="BE125" i="4"/>
  <c r="BE134" i="4"/>
  <c r="BE120" i="4"/>
  <c r="BE127" i="4"/>
  <c r="BE130" i="4"/>
  <c r="BE136" i="4"/>
  <c r="BE117" i="4"/>
  <c r="BE123" i="4"/>
  <c r="BE138" i="4"/>
  <c r="BE122" i="4"/>
  <c r="BE137" i="4"/>
  <c r="BE124" i="4"/>
  <c r="BE129" i="4"/>
  <c r="BE132" i="4"/>
  <c r="BE135" i="4"/>
  <c r="BE139" i="4"/>
  <c r="BE119" i="4"/>
  <c r="BE121" i="4"/>
  <c r="BE128" i="4"/>
  <c r="BE131" i="4"/>
  <c r="BE126" i="4"/>
  <c r="BE133" i="4"/>
  <c r="J128" i="2"/>
  <c r="J98" i="2"/>
  <c r="E85" i="3"/>
  <c r="BE120" i="3"/>
  <c r="BE119" i="3"/>
  <c r="J110" i="3"/>
  <c r="BE124" i="3"/>
  <c r="F92" i="3"/>
  <c r="BE118" i="3"/>
  <c r="BE125" i="3"/>
  <c r="BE122" i="3"/>
  <c r="BE123" i="3"/>
  <c r="BE117" i="3"/>
  <c r="BE121" i="3"/>
  <c r="F123" i="2"/>
  <c r="BE138" i="2"/>
  <c r="J89" i="2"/>
  <c r="BE132" i="2"/>
  <c r="E116" i="2"/>
  <c r="BE140" i="2"/>
  <c r="BE147" i="2"/>
  <c r="BE136" i="2"/>
  <c r="BE144" i="2"/>
  <c r="BE146" i="2"/>
  <c r="BE129" i="2"/>
  <c r="BE142" i="2"/>
  <c r="BE134" i="2"/>
  <c r="F35" i="2"/>
  <c r="BB95" i="1"/>
  <c r="J34" i="4"/>
  <c r="AW97" i="1" s="1"/>
  <c r="F34" i="2"/>
  <c r="BA95" i="1"/>
  <c r="F35" i="3"/>
  <c r="BB96" i="1"/>
  <c r="F34" i="4"/>
  <c r="BA97" i="1"/>
  <c r="F36" i="4"/>
  <c r="BC97" i="1" s="1"/>
  <c r="J34" i="3"/>
  <c r="AW96" i="1"/>
  <c r="F36" i="2"/>
  <c r="BC95" i="1"/>
  <c r="F37" i="3"/>
  <c r="BD96" i="1"/>
  <c r="F35" i="4"/>
  <c r="BB97" i="1" s="1"/>
  <c r="F36" i="3"/>
  <c r="BC96" i="1" s="1"/>
  <c r="F37" i="4"/>
  <c r="BD97" i="1" s="1"/>
  <c r="F37" i="2"/>
  <c r="BD95" i="1"/>
  <c r="F34" i="3"/>
  <c r="BA96" i="1"/>
  <c r="J34" i="2"/>
  <c r="AW95" i="1"/>
  <c r="J96" i="3" l="1"/>
  <c r="J30" i="3"/>
  <c r="BK127" i="2"/>
  <c r="AG96" i="1"/>
  <c r="AU94" i="1"/>
  <c r="F33" i="3"/>
  <c r="AZ96" i="1"/>
  <c r="J33" i="3"/>
  <c r="AV96" i="1" s="1"/>
  <c r="AT96" i="1" s="1"/>
  <c r="J30" i="4"/>
  <c r="AG97" i="1"/>
  <c r="F33" i="2"/>
  <c r="AZ95" i="1"/>
  <c r="BD94" i="1"/>
  <c r="W33" i="1" s="1"/>
  <c r="J33" i="2"/>
  <c r="AV95" i="1" s="1"/>
  <c r="AT95" i="1" s="1"/>
  <c r="BA94" i="1"/>
  <c r="W30" i="1" s="1"/>
  <c r="BC94" i="1"/>
  <c r="W32" i="1"/>
  <c r="F33" i="4"/>
  <c r="AZ97" i="1" s="1"/>
  <c r="J33" i="4"/>
  <c r="AV97" i="1" s="1"/>
  <c r="AT97" i="1" s="1"/>
  <c r="BB94" i="1"/>
  <c r="W31" i="1" s="1"/>
  <c r="AN97" i="1" l="1"/>
  <c r="AN96" i="1"/>
  <c r="J127" i="2"/>
  <c r="J97" i="2" s="1"/>
  <c r="BK126" i="2"/>
  <c r="J126" i="2" s="1"/>
  <c r="J39" i="4"/>
  <c r="J39" i="3"/>
  <c r="AZ94" i="1"/>
  <c r="W29" i="1"/>
  <c r="AW94" i="1"/>
  <c r="AK30" i="1" s="1"/>
  <c r="AY94" i="1"/>
  <c r="AX94" i="1"/>
  <c r="J96" i="2" l="1"/>
  <c r="J30" i="2"/>
  <c r="AV94" i="1"/>
  <c r="AK29" i="1" s="1"/>
  <c r="AG95" i="1" l="1"/>
  <c r="J39" i="2"/>
  <c r="AT94" i="1"/>
  <c r="AN95" i="1" l="1"/>
  <c r="AG94" i="1"/>
  <c r="AK26" i="1" s="1"/>
  <c r="AK35" i="1" s="1"/>
  <c r="AN94" i="1"/>
</calcChain>
</file>

<file path=xl/sharedStrings.xml><?xml version="1.0" encoding="utf-8"?>
<sst xmlns="http://schemas.openxmlformats.org/spreadsheetml/2006/main" count="1190" uniqueCount="273">
  <si>
    <t>Export Komplet</t>
  </si>
  <si>
    <t/>
  </si>
  <si>
    <t>2.0</t>
  </si>
  <si>
    <t>ZAMOK</t>
  </si>
  <si>
    <t>False</t>
  </si>
  <si>
    <t>{a41137c2-2158-409d-97b1-ff353d6f8241}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</si>
  <si>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</si>
  <si>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</si>
  <si>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</si>
  <si>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</si>
  <si>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</si>
  <si>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</si>
  <si>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</si>
  <si>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</si>
  <si>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0480(1)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</si>
  <si>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</si>
  <si>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</si>
  <si>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 Teza kanceláře</t>
  </si>
  <si>
    <t>KSO:</t>
  </si>
  <si>
    <t>CC-CZ:</t>
  </si>
  <si>
    <t>Místo:</t>
  </si>
  <si>
    <t xml:space="preserve"> </t>
  </si>
  <si>
    <t>Datum:</t>
  </si>
  <si>
    <t>8. 7. 2024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</si>
  <si>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</si>
  <si>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</si>
  <si>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</si>
  <si>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</si>
  <si>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</si>
  <si>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</si>
  <si>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</si>
  <si>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</si>
  <si>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</si>
  <si>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</si>
  <si>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</si>
  <si>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</si>
  <si>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</si>
  <si>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</si>
  <si>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</si>
  <si>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</si>
  <si>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</si>
  <si>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</si>
  <si>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</si>
  <si>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</si>
  <si>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</si>
  <si>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</si>
  <si>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</si>
  <si>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</si>
  <si>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</si>
  <si>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</si>
  <si>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</si>
  <si>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</si>
  <si>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</si>
  <si>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</si>
  <si>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</si>
  <si>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</si>
  <si>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</si>
  <si>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</si>
  <si>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</si>
  <si>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</si>
  <si>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</si>
  <si>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</si>
  <si>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</si>
  <si>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</si>
  <si>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</si>
  <si>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</si>
  <si>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</si>
  <si>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</si>
  <si>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</si>
  <si>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</si>
  <si>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</si>
  <si>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</si>
  <si>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</si>
  <si>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</si>
  <si>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</si>
  <si>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</si>
  <si>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</si>
  <si>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</si>
  <si>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</si>
  <si>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</si>
  <si>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</si>
  <si>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</si>
  <si>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{01d55ca6-07a8-4518-a630-ab4130dadaf6}</t>
  </si>
  <si>
    <t>2</t>
  </si>
  <si>
    <t>01</t>
  </si>
  <si>
    <t>Elektroinstalace</t>
  </si>
  <si>
    <t>{3a4e43e3-b228-4d3d-8dce-e0ad34a9e372}</t>
  </si>
  <si>
    <t>02</t>
  </si>
  <si>
    <t>Fotovoltaický systém</t>
  </si>
  <si>
    <t>{b91da615-cd45-4504-8cb0-2a5bb3003ce3}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</si>
  <si>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</si>
  <si>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</si>
  <si>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</si>
  <si>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</si>
  <si>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</si>
  <si>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</si>
  <si>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</si>
  <si>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</si>
  <si>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</si>
  <si>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</si>
  <si>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</si>
  <si>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</si>
  <si>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</si>
  <si>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</si>
  <si>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</si>
  <si>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</si>
  <si>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</si>
  <si>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</si>
  <si>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</si>
  <si>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</si>
  <si>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</si>
  <si>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</si>
  <si>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</si>
  <si>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</si>
  <si>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</si>
  <si>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</si>
  <si>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</si>
  <si>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</si>
  <si>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</si>
  <si>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</si>
  <si>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</si>
  <si>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</si>
  <si>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</si>
  <si>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</si>
  <si>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</si>
  <si>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</si>
  <si>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</si>
  <si>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</si>
  <si>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</si>
  <si>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CS ÚRS 2021 01</t>
  </si>
  <si>
    <t>1024</t>
  </si>
  <si>
    <t>643831943</t>
  </si>
  <si>
    <t>P</t>
  </si>
  <si>
    <t>Poznámka k položce:_x000D_
podrobné členění VRN nákladů:_x000D_
_x000D_
https://podminky.urs.cz/catalog?versionId=TWWRkbQQQuJyzATX0cb0&amp;catalogId=uyXlYb4eRHPoqJCf72PN&amp;categoryId=uyXlYb4eRHPoqJCf72PN_x000D_
_x000D_
součástí ocenění VRN zohlednit také prováděcí dokumentaci a ostatní dle odkazu, dle TZ, dle výběrového řízení</t>
  </si>
  <si>
    <t>VRN2</t>
  </si>
  <si>
    <t>Příprava staveniště</t>
  </si>
  <si>
    <t>020001000</t>
  </si>
  <si>
    <t>1441345687</t>
  </si>
  <si>
    <t>VRN3</t>
  </si>
  <si>
    <t>Zařízení staveniště</t>
  </si>
  <si>
    <t>3</t>
  </si>
  <si>
    <t>030001000</t>
  </si>
  <si>
    <t>612303432</t>
  </si>
  <si>
    <t>VRN4</t>
  </si>
  <si>
    <t>Inženýrská činnost</t>
  </si>
  <si>
    <t>4</t>
  </si>
  <si>
    <t>040001000</t>
  </si>
  <si>
    <t>-369059082</t>
  </si>
  <si>
    <t>VRN5</t>
  </si>
  <si>
    <t>Finanční náklady</t>
  </si>
  <si>
    <t>050001000</t>
  </si>
  <si>
    <t>492156445</t>
  </si>
  <si>
    <t>VRN6</t>
  </si>
  <si>
    <t>Územní vlivy</t>
  </si>
  <si>
    <t>6</t>
  </si>
  <si>
    <t>060001000</t>
  </si>
  <si>
    <t>-882438537</t>
  </si>
  <si>
    <t>VRN7</t>
  </si>
  <si>
    <t>Provozní vlivy</t>
  </si>
  <si>
    <t>7</t>
  </si>
  <si>
    <t>070001000</t>
  </si>
  <si>
    <t>951676326</t>
  </si>
  <si>
    <t>VRN8</t>
  </si>
  <si>
    <t>Přesun stavebních kapacit</t>
  </si>
  <si>
    <t>8</t>
  </si>
  <si>
    <t>080001000</t>
  </si>
  <si>
    <t>Další náklady na pracovníky</t>
  </si>
  <si>
    <t>-1180208411</t>
  </si>
  <si>
    <t>VRN9</t>
  </si>
  <si>
    <t>Ostatní náklady</t>
  </si>
  <si>
    <t>9</t>
  </si>
  <si>
    <t>090001000</t>
  </si>
  <si>
    <t>-468289510</t>
  </si>
  <si>
    <t>10</t>
  </si>
  <si>
    <t>090001000R</t>
  </si>
  <si>
    <t>-589610895</t>
  </si>
  <si>
    <t>01 - Elektroinstalace</t>
  </si>
  <si>
    <t>000002.8</t>
  </si>
  <si>
    <t>kpl</t>
  </si>
  <si>
    <t>-279038267</t>
  </si>
  <si>
    <t>210020302</t>
  </si>
  <si>
    <t>vodič CYKY-J</t>
  </si>
  <si>
    <t>-707583866</t>
  </si>
  <si>
    <t>320410018</t>
  </si>
  <si>
    <t>Doprava materiálu</t>
  </si>
  <si>
    <t>ks</t>
  </si>
  <si>
    <t>-499970944</t>
  </si>
  <si>
    <t>320410018.1</t>
  </si>
  <si>
    <t>Revizní zpráva</t>
  </si>
  <si>
    <t>-1099481569</t>
  </si>
  <si>
    <t>320410018.2</t>
  </si>
  <si>
    <t>Recyklační poplatky</t>
  </si>
  <si>
    <t>2069828918</t>
  </si>
  <si>
    <t>000002</t>
  </si>
  <si>
    <t>-1740201567</t>
  </si>
  <si>
    <t>000002.1</t>
  </si>
  <si>
    <t>-238679296</t>
  </si>
  <si>
    <t>Prořez 5%</t>
  </si>
  <si>
    <t>kus</t>
  </si>
  <si>
    <t>271052462</t>
  </si>
  <si>
    <t>Podružný materiál</t>
  </si>
  <si>
    <t>864122471</t>
  </si>
  <si>
    <t>02 - Fotovoltaický systém</t>
  </si>
  <si>
    <t>00000999</t>
  </si>
  <si>
    <t>1644201054</t>
  </si>
  <si>
    <t>210010301</t>
  </si>
  <si>
    <t>montáž panelu FVE</t>
  </si>
  <si>
    <t>208444794</t>
  </si>
  <si>
    <t>210010311</t>
  </si>
  <si>
    <t>montáž a zapojení střídače</t>
  </si>
  <si>
    <t>-763994082</t>
  </si>
  <si>
    <t>vodič Solar 6mm2</t>
  </si>
  <si>
    <t>m</t>
  </si>
  <si>
    <t>-278980578</t>
  </si>
  <si>
    <t>210020302.1</t>
  </si>
  <si>
    <t>průrazy, vrtání, následné vyspravení</t>
  </si>
  <si>
    <t>1953367062</t>
  </si>
  <si>
    <t>210020302.2</t>
  </si>
  <si>
    <t>vodič CY16 už</t>
  </si>
  <si>
    <t>218503509</t>
  </si>
  <si>
    <t>210020302.3</t>
  </si>
  <si>
    <t>montáž konstrukce pro FVE panel</t>
  </si>
  <si>
    <t>430951253</t>
  </si>
  <si>
    <t>1402086479</t>
  </si>
  <si>
    <t>Zaškolení investora</t>
  </si>
  <si>
    <t>h</t>
  </si>
  <si>
    <t>-1418660319</t>
  </si>
  <si>
    <t>-1951763816</t>
  </si>
  <si>
    <t>11</t>
  </si>
  <si>
    <t>320410018.3</t>
  </si>
  <si>
    <t>Zprovoznění FV systému</t>
  </si>
  <si>
    <t>-718397475</t>
  </si>
  <si>
    <t>12</t>
  </si>
  <si>
    <t>320410018.4</t>
  </si>
  <si>
    <t>651995730</t>
  </si>
  <si>
    <t>13</t>
  </si>
  <si>
    <t>-229302941</t>
  </si>
  <si>
    <t>14</t>
  </si>
  <si>
    <t>-576033278</t>
  </si>
  <si>
    <t>000002.2</t>
  </si>
  <si>
    <t>Přepěťové ochrany</t>
  </si>
  <si>
    <t>192246629</t>
  </si>
  <si>
    <t>16</t>
  </si>
  <si>
    <t>000002.3</t>
  </si>
  <si>
    <t>136272819</t>
  </si>
  <si>
    <t>17</t>
  </si>
  <si>
    <t>000002.4</t>
  </si>
  <si>
    <t>-913661732</t>
  </si>
  <si>
    <t>18</t>
  </si>
  <si>
    <t>000002.5</t>
  </si>
  <si>
    <t>-1427320222</t>
  </si>
  <si>
    <t>19</t>
  </si>
  <si>
    <t>000002.6</t>
  </si>
  <si>
    <t>1112389926</t>
  </si>
  <si>
    <t>20</t>
  </si>
  <si>
    <t>000002.7</t>
  </si>
  <si>
    <t>DC rozvaděč vč. vybavení</t>
  </si>
  <si>
    <t>-2066732701</t>
  </si>
  <si>
    <t>Konstrukce pro FV panel vč. kotvení</t>
  </si>
  <si>
    <t>-2011004105</t>
  </si>
  <si>
    <t>22</t>
  </si>
  <si>
    <t>-34499606</t>
  </si>
  <si>
    <t>23</t>
  </si>
  <si>
    <t>-1299345385</t>
  </si>
  <si>
    <t>Sloučení 5 odběrných míst včetně kompletní administrativy</t>
  </si>
  <si>
    <r>
      <rPr>
        <b/>
        <sz val="9"/>
        <rFont val="Arial CE"/>
        <charset val="238"/>
      </rPr>
      <t>Třífázová synergy jednotka</t>
    </r>
    <r>
      <rPr>
        <sz val="9"/>
        <rFont val="Arial CE"/>
      </rPr>
      <t xml:space="preserve"> - upřesněno dle technologie</t>
    </r>
  </si>
  <si>
    <t>Doplnění rozvaděčů vč. stávajícího elektroměrového</t>
  </si>
  <si>
    <t>D+M Total stop + Stop FVE</t>
  </si>
  <si>
    <r>
      <rPr>
        <b/>
        <sz val="9"/>
        <rFont val="Arial CE"/>
        <charset val="238"/>
      </rPr>
      <t>FV panel</t>
    </r>
    <r>
      <rPr>
        <sz val="9"/>
        <rFont val="Arial CE"/>
      </rPr>
      <t xml:space="preserve">
-typ modulu: mono-krystalické STC parametry modulu
-min. výkon modulu:480 Wp
- max. rozměr 1905 x 1135 mm
- záruka min. 12 let
- technologie N-type
</t>
    </r>
  </si>
  <si>
    <r>
      <rPr>
        <b/>
        <sz val="9"/>
        <rFont val="Arial CE"/>
        <charset val="238"/>
      </rPr>
      <t>Optimizér + montáž</t>
    </r>
    <r>
      <rPr>
        <sz val="9"/>
        <rFont val="Arial CE"/>
      </rPr>
      <t xml:space="preserve">
- MPPT tracker od stejného výrobce jako střídač
</t>
    </r>
  </si>
  <si>
    <r>
      <rPr>
        <b/>
        <sz val="9"/>
        <rFont val="Arial CE"/>
        <charset val="238"/>
      </rPr>
      <t>Synergy manager jednotka</t>
    </r>
    <r>
      <rPr>
        <sz val="9"/>
        <rFont val="Arial CE"/>
      </rPr>
      <t xml:space="preserve">
- záruka min. 12 let 
- měření na patě budovy
- výkon min. 50 kW
</t>
    </r>
  </si>
  <si>
    <r>
      <rPr>
        <b/>
        <sz val="9"/>
        <rFont val="Arial CE"/>
        <charset val="238"/>
      </rPr>
      <t>ochrana stringů</t>
    </r>
    <r>
      <rPr>
        <sz val="9"/>
        <rFont val="Arial CE"/>
      </rPr>
      <t xml:space="preserve">
- umístěná co nejblíže panelům</t>
    </r>
  </si>
  <si>
    <t>vodič 6mm2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</si>
</sst>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  <font>
      <b/>
      <sz val="9"/>
      <name val="Arial CE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5" fillId="0" borderId="22" xfId="0" applyFont="1" applyBorder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ColWidth="12" defaultRowHeight="11.25" x14ac:dyDescent="0.2"/>
  <cols>
    <col min="1" max="1" width="8.1640625" customWidth="1"/>
    <col min="2" max="2" width="1.6640625" customWidth="1"/>
    <col min="3" max="3" width="4.1640625" customWidth="1"/>
    <col min="4" max="33" width="2.6640625" customWidth="1"/>
    <col min="34" max="34" width="3.1640625" customWidth="1"/>
    <col min="35" max="35" width="31.6640625" customWidth="1"/>
    <col min="36" max="37" width="2.5" customWidth="1"/>
    <col min="38" max="38" width="8.1640625" customWidth="1"/>
    <col min="39" max="39" width="3.1640625" customWidth="1"/>
    <col min="40" max="40" width="13.16406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66406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1640625" hidden="1"/>
  </cols>
  <sheetData>
    <row r="1" spans="1:74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 x14ac:dyDescent="0.2"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3" t="s">
        <v>6</v>
      </c>
      <c r="BT2" s="13" t="s">
        <v>7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 x14ac:dyDescent="0.2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 x14ac:dyDescent="0.2">
      <c r="B5" s="16"/>
      <c r="D5" s="20" t="s">
        <v>13</v>
      </c>
      <c r="K5" s="157" t="s">
        <v>14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R5" s="16"/>
      <c r="BE5" s="154" t="s">
        <v>15</v>
      </c>
      <c r="BS5" s="13" t="s">
        <v>6</v>
      </c>
    </row>
    <row r="6" spans="1:74" ht="36.950000000000003" customHeight="1" x14ac:dyDescent="0.2">
      <c r="B6" s="16"/>
      <c r="D6" s="22" t="s">
        <v>16</v>
      </c>
      <c r="K6" s="159" t="s">
        <v>17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R6" s="16"/>
      <c r="BE6" s="155"/>
      <c r="BS6" s="13" t="s">
        <v>6</v>
      </c>
    </row>
    <row r="7" spans="1:74" ht="12" customHeight="1" x14ac:dyDescent="0.2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55"/>
      <c r="BS7" s="13" t="s">
        <v>6</v>
      </c>
    </row>
    <row r="8" spans="1:74" ht="12" customHeight="1" x14ac:dyDescent="0.2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55"/>
      <c r="BS8" s="13" t="s">
        <v>6</v>
      </c>
    </row>
    <row r="9" spans="1:74" ht="14.45" customHeight="1" x14ac:dyDescent="0.2">
      <c r="B9" s="16"/>
      <c r="AR9" s="16"/>
      <c r="BE9" s="155"/>
      <c r="BS9" s="13" t="s">
        <v>6</v>
      </c>
    </row>
    <row r="10" spans="1:74" ht="12" customHeight="1" x14ac:dyDescent="0.2">
      <c r="B10" s="16"/>
      <c r="D10" s="23" t="s">
        <v>24</v>
      </c>
      <c r="AK10" s="23" t="s">
        <v>25</v>
      </c>
      <c r="AN10" s="21" t="s">
        <v>1</v>
      </c>
      <c r="AR10" s="16"/>
      <c r="BE10" s="155"/>
      <c r="BS10" s="13" t="s">
        <v>6</v>
      </c>
    </row>
    <row r="11" spans="1:74" ht="18.600000000000001" customHeight="1" x14ac:dyDescent="0.2">
      <c r="B11" s="16"/>
      <c r="E11" s="21" t="s">
        <v>21</v>
      </c>
      <c r="AK11" s="23" t="s">
        <v>26</v>
      </c>
      <c r="AN11" s="21" t="s">
        <v>1</v>
      </c>
      <c r="AR11" s="16"/>
      <c r="BE11" s="155"/>
      <c r="BS11" s="13" t="s">
        <v>6</v>
      </c>
    </row>
    <row r="12" spans="1:74" ht="6.95" customHeight="1" x14ac:dyDescent="0.2">
      <c r="B12" s="16"/>
      <c r="AR12" s="16"/>
      <c r="BE12" s="155"/>
      <c r="BS12" s="13" t="s">
        <v>6</v>
      </c>
    </row>
    <row r="13" spans="1:74" ht="12" customHeight="1" x14ac:dyDescent="0.2">
      <c r="B13" s="16"/>
      <c r="D13" s="23" t="s">
        <v>27</v>
      </c>
      <c r="AK13" s="23" t="s">
        <v>25</v>
      </c>
      <c r="AN13" s="25" t="s">
        <v>28</v>
      </c>
      <c r="AR13" s="16"/>
      <c r="BE13" s="155"/>
      <c r="BS13" s="13" t="s">
        <v>6</v>
      </c>
    </row>
    <row r="14" spans="1:74" ht="12.75" x14ac:dyDescent="0.2">
      <c r="B14" s="16"/>
      <c r="E14" s="160" t="s">
        <v>28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3" t="s">
        <v>26</v>
      </c>
      <c r="AN14" s="25" t="s">
        <v>28</v>
      </c>
      <c r="AR14" s="16"/>
      <c r="BE14" s="155"/>
      <c r="BS14" s="13" t="s">
        <v>6</v>
      </c>
    </row>
    <row r="15" spans="1:74" ht="6.95" customHeight="1" x14ac:dyDescent="0.2">
      <c r="B15" s="16"/>
      <c r="AR15" s="16"/>
      <c r="BE15" s="155"/>
      <c r="BS15" s="13" t="s">
        <v>4</v>
      </c>
    </row>
    <row r="16" spans="1:74" ht="12" customHeight="1" x14ac:dyDescent="0.2">
      <c r="B16" s="16"/>
      <c r="D16" s="23" t="s">
        <v>29</v>
      </c>
      <c r="AK16" s="23" t="s">
        <v>25</v>
      </c>
      <c r="AN16" s="21" t="s">
        <v>1</v>
      </c>
      <c r="AR16" s="16"/>
      <c r="BE16" s="155"/>
      <c r="BS16" s="13" t="s">
        <v>4</v>
      </c>
    </row>
    <row r="17" spans="2:71" ht="18.600000000000001" customHeight="1" x14ac:dyDescent="0.2">
      <c r="B17" s="16"/>
      <c r="E17" s="21" t="s">
        <v>21</v>
      </c>
      <c r="AK17" s="23" t="s">
        <v>26</v>
      </c>
      <c r="AN17" s="21" t="s">
        <v>1</v>
      </c>
      <c r="AR17" s="16"/>
      <c r="BE17" s="155"/>
      <c r="BS17" s="13" t="s">
        <v>30</v>
      </c>
    </row>
    <row r="18" spans="2:71" ht="6.95" customHeight="1" x14ac:dyDescent="0.2">
      <c r="B18" s="16"/>
      <c r="AR18" s="16"/>
      <c r="BE18" s="155"/>
      <c r="BS18" s="13" t="s">
        <v>6</v>
      </c>
    </row>
    <row r="19" spans="2:71" ht="12" customHeight="1" x14ac:dyDescent="0.2">
      <c r="B19" s="16"/>
      <c r="D19" s="23" t="s">
        <v>31</v>
      </c>
      <c r="AK19" s="23" t="s">
        <v>25</v>
      </c>
      <c r="AN19" s="21" t="s">
        <v>1</v>
      </c>
      <c r="AR19" s="16"/>
      <c r="BE19" s="155"/>
      <c r="BS19" s="13" t="s">
        <v>6</v>
      </c>
    </row>
    <row r="20" spans="2:71" ht="18.600000000000001" customHeight="1" x14ac:dyDescent="0.2">
      <c r="B20" s="16"/>
      <c r="E20" s="21" t="s">
        <v>21</v>
      </c>
      <c r="AK20" s="23" t="s">
        <v>26</v>
      </c>
      <c r="AN20" s="21" t="s">
        <v>1</v>
      </c>
      <c r="AR20" s="16"/>
      <c r="BE20" s="155"/>
      <c r="BS20" s="13" t="s">
        <v>30</v>
      </c>
    </row>
    <row r="21" spans="2:71" ht="6.95" customHeight="1" x14ac:dyDescent="0.2">
      <c r="B21" s="16"/>
      <c r="AR21" s="16"/>
      <c r="BE21" s="155"/>
    </row>
    <row r="22" spans="2:71" ht="12" customHeight="1" x14ac:dyDescent="0.2">
      <c r="B22" s="16"/>
      <c r="D22" s="23" t="s">
        <v>32</v>
      </c>
      <c r="AR22" s="16"/>
      <c r="BE22" s="155"/>
    </row>
    <row r="23" spans="2:71" ht="16.5" customHeight="1" x14ac:dyDescent="0.2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  <c r="BE23" s="155"/>
    </row>
    <row r="24" spans="2:71" ht="6.95" customHeight="1" x14ac:dyDescent="0.2">
      <c r="B24" s="16"/>
      <c r="AR24" s="16"/>
      <c r="BE24" s="155"/>
    </row>
    <row r="25" spans="2:71" ht="6.95" customHeight="1" x14ac:dyDescent="0.2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5"/>
    </row>
    <row r="26" spans="2:71" s="1" customFormat="1" ht="26.1" customHeight="1" x14ac:dyDescent="0.2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3">
        <f>ROUND(AG94,2)</f>
        <v>0</v>
      </c>
      <c r="AL26" s="164"/>
      <c r="AM26" s="164"/>
      <c r="AN26" s="164"/>
      <c r="AO26" s="164"/>
      <c r="AR26" s="28"/>
      <c r="BE26" s="155"/>
    </row>
    <row r="27" spans="2:71" s="1" customFormat="1" ht="6.95" customHeight="1" x14ac:dyDescent="0.2">
      <c r="B27" s="28"/>
      <c r="AR27" s="28"/>
      <c r="BE27" s="155"/>
    </row>
    <row r="28" spans="2:71" s="1" customFormat="1" ht="12.75" x14ac:dyDescent="0.2">
      <c r="B28" s="28"/>
      <c r="L28" s="165" t="s">
        <v>34</v>
      </c>
      <c r="M28" s="165"/>
      <c r="N28" s="165"/>
      <c r="O28" s="165"/>
      <c r="P28" s="165"/>
      <c r="W28" s="165" t="s">
        <v>35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36</v>
      </c>
      <c r="AL28" s="165"/>
      <c r="AM28" s="165"/>
      <c r="AN28" s="165"/>
      <c r="AO28" s="165"/>
      <c r="AR28" s="28"/>
      <c r="BE28" s="155"/>
    </row>
    <row r="29" spans="2:71" s="2" customFormat="1" ht="14.45" customHeight="1" x14ac:dyDescent="0.2">
      <c r="B29" s="31"/>
      <c r="D29" s="23" t="s">
        <v>37</v>
      </c>
      <c r="F29" s="23" t="s">
        <v>38</v>
      </c>
      <c r="L29" s="153">
        <v>0.21</v>
      </c>
      <c r="M29" s="152"/>
      <c r="N29" s="152"/>
      <c r="O29" s="152"/>
      <c r="P29" s="152"/>
      <c r="W29" s="151">
        <f>ROUND(AZ94, 2)</f>
        <v>0</v>
      </c>
      <c r="X29" s="152"/>
      <c r="Y29" s="152"/>
      <c r="Z29" s="152"/>
      <c r="AA29" s="152"/>
      <c r="AB29" s="152"/>
      <c r="AC29" s="152"/>
      <c r="AD29" s="152"/>
      <c r="AE29" s="152"/>
      <c r="AK29" s="151">
        <f>ROUND(AV94, 2)</f>
        <v>0</v>
      </c>
      <c r="AL29" s="152"/>
      <c r="AM29" s="152"/>
      <c r="AN29" s="152"/>
      <c r="AO29" s="152"/>
      <c r="AR29" s="31"/>
      <c r="BE29" s="156"/>
    </row>
    <row r="30" spans="2:71" s="2" customFormat="1" ht="14.45" customHeight="1" x14ac:dyDescent="0.2">
      <c r="B30" s="31"/>
      <c r="F30" s="23" t="s">
        <v>39</v>
      </c>
      <c r="L30" s="153">
        <v>0.15</v>
      </c>
      <c r="M30" s="152"/>
      <c r="N30" s="152"/>
      <c r="O30" s="152"/>
      <c r="P30" s="152"/>
      <c r="W30" s="151">
        <f>ROUND(BA94, 2)</f>
        <v>0</v>
      </c>
      <c r="X30" s="152"/>
      <c r="Y30" s="152"/>
      <c r="Z30" s="152"/>
      <c r="AA30" s="152"/>
      <c r="AB30" s="152"/>
      <c r="AC30" s="152"/>
      <c r="AD30" s="152"/>
      <c r="AE30" s="152"/>
      <c r="AK30" s="151">
        <f>ROUND(AW94, 2)</f>
        <v>0</v>
      </c>
      <c r="AL30" s="152"/>
      <c r="AM30" s="152"/>
      <c r="AN30" s="152"/>
      <c r="AO30" s="152"/>
      <c r="AR30" s="31"/>
      <c r="BE30" s="156"/>
    </row>
    <row r="31" spans="2:71" s="2" customFormat="1" ht="14.45" hidden="1" customHeight="1" x14ac:dyDescent="0.2">
      <c r="B31" s="31"/>
      <c r="F31" s="23" t="s">
        <v>40</v>
      </c>
      <c r="L31" s="153">
        <v>0.21</v>
      </c>
      <c r="M31" s="152"/>
      <c r="N31" s="152"/>
      <c r="O31" s="152"/>
      <c r="P31" s="152"/>
      <c r="W31" s="151">
        <f>ROUND(BB94, 2)</f>
        <v>0</v>
      </c>
      <c r="X31" s="152"/>
      <c r="Y31" s="152"/>
      <c r="Z31" s="152"/>
      <c r="AA31" s="152"/>
      <c r="AB31" s="152"/>
      <c r="AC31" s="152"/>
      <c r="AD31" s="152"/>
      <c r="AE31" s="152"/>
      <c r="AK31" s="151">
        <v>0</v>
      </c>
      <c r="AL31" s="152"/>
      <c r="AM31" s="152"/>
      <c r="AN31" s="152"/>
      <c r="AO31" s="152"/>
      <c r="AR31" s="31"/>
      <c r="BE31" s="156"/>
    </row>
    <row r="32" spans="2:71" s="2" customFormat="1" ht="14.45" hidden="1" customHeight="1" x14ac:dyDescent="0.2">
      <c r="B32" s="31"/>
      <c r="F32" s="23" t="s">
        <v>41</v>
      </c>
      <c r="L32" s="153">
        <v>0.15</v>
      </c>
      <c r="M32" s="152"/>
      <c r="N32" s="152"/>
      <c r="O32" s="152"/>
      <c r="P32" s="152"/>
      <c r="W32" s="151">
        <f>ROUND(BC94, 2)</f>
        <v>0</v>
      </c>
      <c r="X32" s="152"/>
      <c r="Y32" s="152"/>
      <c r="Z32" s="152"/>
      <c r="AA32" s="152"/>
      <c r="AB32" s="152"/>
      <c r="AC32" s="152"/>
      <c r="AD32" s="152"/>
      <c r="AE32" s="152"/>
      <c r="AK32" s="151">
        <v>0</v>
      </c>
      <c r="AL32" s="152"/>
      <c r="AM32" s="152"/>
      <c r="AN32" s="152"/>
      <c r="AO32" s="152"/>
      <c r="AR32" s="31"/>
      <c r="BE32" s="156"/>
    </row>
    <row r="33" spans="2:57" s="2" customFormat="1" ht="14.45" hidden="1" customHeight="1" x14ac:dyDescent="0.2">
      <c r="B33" s="31"/>
      <c r="F33" s="23" t="s">
        <v>42</v>
      </c>
      <c r="L33" s="153">
        <v>0</v>
      </c>
      <c r="M33" s="152"/>
      <c r="N33" s="152"/>
      <c r="O33" s="152"/>
      <c r="P33" s="152"/>
      <c r="W33" s="151">
        <f>ROUND(BD94, 2)</f>
        <v>0</v>
      </c>
      <c r="X33" s="152"/>
      <c r="Y33" s="152"/>
      <c r="Z33" s="152"/>
      <c r="AA33" s="152"/>
      <c r="AB33" s="152"/>
      <c r="AC33" s="152"/>
      <c r="AD33" s="152"/>
      <c r="AE33" s="152"/>
      <c r="AK33" s="151">
        <v>0</v>
      </c>
      <c r="AL33" s="152"/>
      <c r="AM33" s="152"/>
      <c r="AN33" s="152"/>
      <c r="AO33" s="152"/>
      <c r="AR33" s="31"/>
      <c r="BE33" s="156"/>
    </row>
    <row r="34" spans="2:57" s="1" customFormat="1" ht="6.95" customHeight="1" x14ac:dyDescent="0.2">
      <c r="B34" s="28"/>
      <c r="AR34" s="28"/>
      <c r="BE34" s="155"/>
    </row>
    <row r="35" spans="2:57" s="1" customFormat="1" ht="26.1" customHeight="1" x14ac:dyDescent="0.2">
      <c r="B35" s="28"/>
      <c r="C35" s="32"/>
      <c r="D35" s="33" t="s">
        <v>43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44</v>
      </c>
      <c r="U35" s="34"/>
      <c r="V35" s="34"/>
      <c r="W35" s="34"/>
      <c r="X35" s="185" t="s">
        <v>45</v>
      </c>
      <c r="Y35" s="186"/>
      <c r="Z35" s="186"/>
      <c r="AA35" s="186"/>
      <c r="AB35" s="186"/>
      <c r="AC35" s="34"/>
      <c r="AD35" s="34"/>
      <c r="AE35" s="34"/>
      <c r="AF35" s="34"/>
      <c r="AG35" s="34"/>
      <c r="AH35" s="34"/>
      <c r="AI35" s="34"/>
      <c r="AJ35" s="34"/>
      <c r="AK35" s="187">
        <f>SUM(AK26:AK33)</f>
        <v>0</v>
      </c>
      <c r="AL35" s="186"/>
      <c r="AM35" s="186"/>
      <c r="AN35" s="186"/>
      <c r="AO35" s="188"/>
      <c r="AP35" s="32"/>
      <c r="AQ35" s="32"/>
      <c r="AR35" s="28"/>
    </row>
    <row r="36" spans="2:57" s="1" customFormat="1" ht="6.95" customHeight="1" x14ac:dyDescent="0.2">
      <c r="B36" s="28"/>
      <c r="AR36" s="28"/>
    </row>
    <row r="37" spans="2:57" s="1" customFormat="1" ht="14.45" customHeight="1" x14ac:dyDescent="0.2">
      <c r="B37" s="28"/>
      <c r="AR37" s="28"/>
    </row>
    <row r="38" spans="2:57" ht="14.45" customHeight="1" x14ac:dyDescent="0.2">
      <c r="B38" s="16"/>
      <c r="AR38" s="16"/>
    </row>
    <row r="39" spans="2:57" ht="14.45" customHeight="1" x14ac:dyDescent="0.2">
      <c r="B39" s="16"/>
      <c r="AR39" s="16"/>
    </row>
    <row r="40" spans="2:57" ht="14.45" customHeight="1" x14ac:dyDescent="0.2">
      <c r="B40" s="16"/>
      <c r="AR40" s="16"/>
    </row>
    <row r="41" spans="2:57" ht="14.45" customHeight="1" x14ac:dyDescent="0.2">
      <c r="B41" s="16"/>
      <c r="AR41" s="16"/>
    </row>
    <row r="42" spans="2:57" ht="14.45" customHeight="1" x14ac:dyDescent="0.2">
      <c r="B42" s="16"/>
      <c r="AR42" s="16"/>
    </row>
    <row r="43" spans="2:57" ht="14.45" customHeight="1" x14ac:dyDescent="0.2">
      <c r="B43" s="16"/>
      <c r="AR43" s="16"/>
    </row>
    <row r="44" spans="2:57" ht="14.45" customHeight="1" x14ac:dyDescent="0.2">
      <c r="B44" s="16"/>
      <c r="AR44" s="16"/>
    </row>
    <row r="45" spans="2:57" ht="14.45" customHeight="1" x14ac:dyDescent="0.2">
      <c r="B45" s="16"/>
      <c r="AR45" s="16"/>
    </row>
    <row r="46" spans="2:57" ht="14.45" customHeight="1" x14ac:dyDescent="0.2">
      <c r="B46" s="16"/>
      <c r="AR46" s="16"/>
    </row>
    <row r="47" spans="2:57" ht="14.45" customHeight="1" x14ac:dyDescent="0.2">
      <c r="B47" s="16"/>
      <c r="AR47" s="16"/>
    </row>
    <row r="48" spans="2:57" ht="14.45" customHeight="1" x14ac:dyDescent="0.2">
      <c r="B48" s="16"/>
      <c r="AR48" s="16"/>
    </row>
    <row r="49" spans="2:44" s="1" customFormat="1" ht="14.45" customHeight="1" x14ac:dyDescent="0.2">
      <c r="B49" s="28"/>
      <c r="D49" s="36" t="s">
        <v>46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47</v>
      </c>
      <c r="AI49" s="37"/>
      <c r="AJ49" s="37"/>
      <c r="AK49" s="37"/>
      <c r="AL49" s="37"/>
      <c r="AM49" s="37"/>
      <c r="AN49" s="37"/>
      <c r="AO49" s="37"/>
      <c r="AR49" s="28"/>
    </row>
    <row r="50" spans="2:44" x14ac:dyDescent="0.2">
      <c r="B50" s="16"/>
      <c r="AR50" s="16"/>
    </row>
    <row r="51" spans="2:44" x14ac:dyDescent="0.2">
      <c r="B51" s="16"/>
      <c r="AR51" s="16"/>
    </row>
    <row r="52" spans="2:44" x14ac:dyDescent="0.2">
      <c r="B52" s="16"/>
      <c r="AR52" s="16"/>
    </row>
    <row r="53" spans="2:44" x14ac:dyDescent="0.2">
      <c r="B53" s="16"/>
      <c r="AR53" s="16"/>
    </row>
    <row r="54" spans="2:44" x14ac:dyDescent="0.2">
      <c r="B54" s="16"/>
      <c r="AR54" s="16"/>
    </row>
    <row r="55" spans="2:44" x14ac:dyDescent="0.2">
      <c r="B55" s="16"/>
      <c r="AR55" s="16"/>
    </row>
    <row r="56" spans="2:44" x14ac:dyDescent="0.2">
      <c r="B56" s="16"/>
      <c r="AR56" s="16"/>
    </row>
    <row r="57" spans="2:44" x14ac:dyDescent="0.2">
      <c r="B57" s="16"/>
      <c r="AR57" s="16"/>
    </row>
    <row r="58" spans="2:44" x14ac:dyDescent="0.2">
      <c r="B58" s="16"/>
      <c r="AR58" s="16"/>
    </row>
    <row r="59" spans="2:44" x14ac:dyDescent="0.2">
      <c r="B59" s="16"/>
      <c r="AR59" s="16"/>
    </row>
    <row r="60" spans="2:44" s="1" customFormat="1" ht="12.75" x14ac:dyDescent="0.2">
      <c r="B60" s="28"/>
      <c r="D60" s="38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48</v>
      </c>
      <c r="AI60" s="30"/>
      <c r="AJ60" s="30"/>
      <c r="AK60" s="30"/>
      <c r="AL60" s="30"/>
      <c r="AM60" s="38" t="s">
        <v>49</v>
      </c>
      <c r="AN60" s="30"/>
      <c r="AO60" s="30"/>
      <c r="AR60" s="28"/>
    </row>
    <row r="61" spans="2:44" x14ac:dyDescent="0.2">
      <c r="B61" s="16"/>
      <c r="AR61" s="16"/>
    </row>
    <row r="62" spans="2:44" x14ac:dyDescent="0.2">
      <c r="B62" s="16"/>
      <c r="AR62" s="16"/>
    </row>
    <row r="63" spans="2:44" x14ac:dyDescent="0.2">
      <c r="B63" s="16"/>
      <c r="AR63" s="16"/>
    </row>
    <row r="64" spans="2:44" s="1" customFormat="1" ht="12.75" x14ac:dyDescent="0.2">
      <c r="B64" s="28"/>
      <c r="D64" s="36" t="s">
        <v>50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51</v>
      </c>
      <c r="AI64" s="37"/>
      <c r="AJ64" s="37"/>
      <c r="AK64" s="37"/>
      <c r="AL64" s="37"/>
      <c r="AM64" s="37"/>
      <c r="AN64" s="37"/>
      <c r="AO64" s="37"/>
      <c r="AR64" s="28"/>
    </row>
    <row r="65" spans="2:44" x14ac:dyDescent="0.2">
      <c r="B65" s="16"/>
      <c r="AR65" s="16"/>
    </row>
    <row r="66" spans="2:44" x14ac:dyDescent="0.2">
      <c r="B66" s="16"/>
      <c r="AR66" s="16"/>
    </row>
    <row r="67" spans="2:44" x14ac:dyDescent="0.2">
      <c r="B67" s="16"/>
      <c r="AR67" s="16"/>
    </row>
    <row r="68" spans="2:44" x14ac:dyDescent="0.2">
      <c r="B68" s="16"/>
      <c r="AR68" s="16"/>
    </row>
    <row r="69" spans="2:44" x14ac:dyDescent="0.2">
      <c r="B69" s="16"/>
      <c r="AR69" s="16"/>
    </row>
    <row r="70" spans="2:44" x14ac:dyDescent="0.2">
      <c r="B70" s="16"/>
      <c r="AR70" s="16"/>
    </row>
    <row r="71" spans="2:44" x14ac:dyDescent="0.2">
      <c r="B71" s="16"/>
      <c r="AR71" s="16"/>
    </row>
    <row r="72" spans="2:44" x14ac:dyDescent="0.2">
      <c r="B72" s="16"/>
      <c r="AR72" s="16"/>
    </row>
    <row r="73" spans="2:44" x14ac:dyDescent="0.2">
      <c r="B73" s="16"/>
      <c r="AR73" s="16"/>
    </row>
    <row r="74" spans="2:44" x14ac:dyDescent="0.2">
      <c r="B74" s="16"/>
      <c r="AR74" s="16"/>
    </row>
    <row r="75" spans="2:44" s="1" customFormat="1" ht="12.75" x14ac:dyDescent="0.2">
      <c r="B75" s="28"/>
      <c r="D75" s="38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48</v>
      </c>
      <c r="AI75" s="30"/>
      <c r="AJ75" s="30"/>
      <c r="AK75" s="30"/>
      <c r="AL75" s="30"/>
      <c r="AM75" s="38" t="s">
        <v>49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1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1" s="1" customFormat="1" ht="24.95" customHeight="1" x14ac:dyDescent="0.2">
      <c r="B82" s="28"/>
      <c r="C82" s="17" t="s">
        <v>52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3"/>
      <c r="C84" s="23" t="s">
        <v>13</v>
      </c>
      <c r="L84" s="3" t="str">
        <f>K5</f>
        <v>0480(1)</v>
      </c>
      <c r="AR84" s="43"/>
    </row>
    <row r="85" spans="1:91" s="4" customFormat="1" ht="36.950000000000003" customHeight="1" x14ac:dyDescent="0.2">
      <c r="B85" s="44"/>
      <c r="C85" s="45" t="s">
        <v>16</v>
      </c>
      <c r="L85" s="176" t="str">
        <f>K6</f>
        <v>FVE Teza kanceláře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R85" s="44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3" t="s">
        <v>20</v>
      </c>
      <c r="L87" s="46" t="str">
        <f>IF(K8="","",K8)</f>
        <v xml:space="preserve"> </v>
      </c>
      <c r="AI87" s="23" t="s">
        <v>22</v>
      </c>
      <c r="AM87" s="178" t="str">
        <f>IF(AN8= "","",AN8)</f>
        <v>8. 7. 2024</v>
      </c>
      <c r="AN87" s="178"/>
      <c r="AR87" s="28"/>
    </row>
    <row r="88" spans="1:91" s="1" customFormat="1" ht="6.95" customHeight="1" x14ac:dyDescent="0.2">
      <c r="B88" s="28"/>
      <c r="AR88" s="28"/>
    </row>
    <row r="89" spans="1:91" s="1" customFormat="1" ht="15.2" customHeight="1" x14ac:dyDescent="0.2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9" t="str">
        <f>IF(E17="","",E17)</f>
        <v xml:space="preserve"> </v>
      </c>
      <c r="AN89" s="180"/>
      <c r="AO89" s="180"/>
      <c r="AP89" s="180"/>
      <c r="AR89" s="28"/>
      <c r="AS89" s="181" t="s">
        <v>53</v>
      </c>
      <c r="AT89" s="182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 x14ac:dyDescent="0.2">
      <c r="B90" s="28"/>
      <c r="C90" s="23" t="s">
        <v>27</v>
      </c>
      <c r="L90" s="3" t="str">
        <f>IF(E14= "Vyplň údaj","",E14)</f>
        <v/>
      </c>
      <c r="AI90" s="23" t="s">
        <v>31</v>
      </c>
      <c r="AM90" s="179" t="str">
        <f>IF(E20="","",E20)</f>
        <v xml:space="preserve"> </v>
      </c>
      <c r="AN90" s="180"/>
      <c r="AO90" s="180"/>
      <c r="AP90" s="180"/>
      <c r="AR90" s="28"/>
      <c r="AS90" s="183"/>
      <c r="AT90" s="184"/>
      <c r="BD90" s="50"/>
    </row>
    <row r="91" spans="1:91" s="1" customFormat="1" ht="10.7" customHeight="1" x14ac:dyDescent="0.2">
      <c r="B91" s="28"/>
      <c r="AR91" s="28"/>
      <c r="AS91" s="183"/>
      <c r="AT91" s="184"/>
      <c r="BD91" s="50"/>
    </row>
    <row r="92" spans="1:91" s="1" customFormat="1" ht="29.25" customHeight="1" x14ac:dyDescent="0.2">
      <c r="B92" s="28"/>
      <c r="C92" s="169" t="s">
        <v>54</v>
      </c>
      <c r="D92" s="170"/>
      <c r="E92" s="170"/>
      <c r="F92" s="170"/>
      <c r="G92" s="170"/>
      <c r="H92" s="51"/>
      <c r="I92" s="171" t="s">
        <v>55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56</v>
      </c>
      <c r="AH92" s="170"/>
      <c r="AI92" s="170"/>
      <c r="AJ92" s="170"/>
      <c r="AK92" s="170"/>
      <c r="AL92" s="170"/>
      <c r="AM92" s="170"/>
      <c r="AN92" s="171" t="s">
        <v>57</v>
      </c>
      <c r="AO92" s="170"/>
      <c r="AP92" s="173"/>
      <c r="AQ92" s="52" t="s">
        <v>58</v>
      </c>
      <c r="AR92" s="28"/>
      <c r="AS92" s="53" t="s">
        <v>59</v>
      </c>
      <c r="AT92" s="54" t="s">
        <v>60</v>
      </c>
      <c r="AU92" s="54" t="s">
        <v>61</v>
      </c>
      <c r="AV92" s="54" t="s">
        <v>62</v>
      </c>
      <c r="AW92" s="54" t="s">
        <v>63</v>
      </c>
      <c r="AX92" s="54" t="s">
        <v>64</v>
      </c>
      <c r="AY92" s="54" t="s">
        <v>65</v>
      </c>
      <c r="AZ92" s="54" t="s">
        <v>66</v>
      </c>
      <c r="BA92" s="54" t="s">
        <v>67</v>
      </c>
      <c r="BB92" s="54" t="s">
        <v>68</v>
      </c>
      <c r="BC92" s="54" t="s">
        <v>69</v>
      </c>
      <c r="BD92" s="55" t="s">
        <v>70</v>
      </c>
    </row>
    <row r="93" spans="1:91" s="1" customFormat="1" ht="10.7" customHeight="1" x14ac:dyDescent="0.2">
      <c r="B93" s="28"/>
      <c r="AR93" s="28"/>
      <c r="AS93" s="56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 x14ac:dyDescent="0.2">
      <c r="B94" s="57"/>
      <c r="C94" s="58" t="s">
        <v>71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74">
        <f>ROUND(SUM(AG95:AG97),2)</f>
        <v>0</v>
      </c>
      <c r="AH94" s="174"/>
      <c r="AI94" s="174"/>
      <c r="AJ94" s="174"/>
      <c r="AK94" s="174"/>
      <c r="AL94" s="174"/>
      <c r="AM94" s="174"/>
      <c r="AN94" s="175">
        <f>SUM(AG94,AT94)</f>
        <v>0</v>
      </c>
      <c r="AO94" s="175"/>
      <c r="AP94" s="175"/>
      <c r="AQ94" s="61" t="s">
        <v>1</v>
      </c>
      <c r="AR94" s="57"/>
      <c r="AS94" s="62">
        <f>ROUND(SUM(AS95:AS97),2)</f>
        <v>0</v>
      </c>
      <c r="AT94" s="63">
        <f>ROUND(SUM(AV94:AW94),2)</f>
        <v>0</v>
      </c>
      <c r="AU94" s="64">
        <f>ROUND(SUM(AU95:AU97),5)</f>
        <v>0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ROUND(SUM(AZ95:AZ97),2)</f>
        <v>0</v>
      </c>
      <c r="BA94" s="63">
        <f>ROUND(SUM(BA95:BA97),2)</f>
        <v>0</v>
      </c>
      <c r="BB94" s="63">
        <f>ROUND(SUM(BB95:BB97),2)</f>
        <v>0</v>
      </c>
      <c r="BC94" s="63">
        <f>ROUND(SUM(BC95:BC97),2)</f>
        <v>0</v>
      </c>
      <c r="BD94" s="65">
        <f>ROUND(SUM(BD95:BD97),2)</f>
        <v>0</v>
      </c>
      <c r="BS94" s="66" t="s">
        <v>72</v>
      </c>
      <c r="BT94" s="66" t="s">
        <v>73</v>
      </c>
      <c r="BU94" s="67" t="s">
        <v>74</v>
      </c>
      <c r="BV94" s="66" t="s">
        <v>75</v>
      </c>
      <c r="BW94" s="66" t="s">
        <v>5</v>
      </c>
      <c r="BX94" s="66" t="s">
        <v>76</v>
      </c>
      <c r="CL94" s="66" t="s">
        <v>1</v>
      </c>
    </row>
    <row r="95" spans="1:91" s="6" customFormat="1" ht="16.5" customHeight="1" x14ac:dyDescent="0.2">
      <c r="A95" s="68" t="s">
        <v>77</v>
      </c>
      <c r="B95" s="69"/>
      <c r="C95" s="70"/>
      <c r="D95" s="168" t="s">
        <v>78</v>
      </c>
      <c r="E95" s="168"/>
      <c r="F95" s="168"/>
      <c r="G95" s="168"/>
      <c r="H95" s="168"/>
      <c r="I95" s="71"/>
      <c r="J95" s="168" t="s">
        <v>79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6">
        <f>'00 - Vedlejší rozpočtové ...'!J30</f>
        <v>0</v>
      </c>
      <c r="AH95" s="167"/>
      <c r="AI95" s="167"/>
      <c r="AJ95" s="167"/>
      <c r="AK95" s="167"/>
      <c r="AL95" s="167"/>
      <c r="AM95" s="167"/>
      <c r="AN95" s="166">
        <f>SUM(AG95,AT95)</f>
        <v>0</v>
      </c>
      <c r="AO95" s="167"/>
      <c r="AP95" s="167"/>
      <c r="AQ95" s="72" t="s">
        <v>80</v>
      </c>
      <c r="AR95" s="69"/>
      <c r="AS95" s="73">
        <v>0</v>
      </c>
      <c r="AT95" s="74">
        <f>ROUND(SUM(AV95:AW95),2)</f>
        <v>0</v>
      </c>
      <c r="AU95" s="75">
        <f>'00 - Vedlejší rozpočtové ...'!P126</f>
        <v>0</v>
      </c>
      <c r="AV95" s="74">
        <f>'00 - Vedlejší rozpočtové ...'!J33</f>
        <v>0</v>
      </c>
      <c r="AW95" s="74">
        <f>'00 - Vedlejší rozpočtové ...'!J34</f>
        <v>0</v>
      </c>
      <c r="AX95" s="74">
        <f>'00 - Vedlejší rozpočtové ...'!J35</f>
        <v>0</v>
      </c>
      <c r="AY95" s="74">
        <f>'00 - Vedlejší rozpočtové ...'!J36</f>
        <v>0</v>
      </c>
      <c r="AZ95" s="74">
        <f>'00 - Vedlejší rozpočtové ...'!F33</f>
        <v>0</v>
      </c>
      <c r="BA95" s="74">
        <f>'00 - Vedlejší rozpočtové ...'!F34</f>
        <v>0</v>
      </c>
      <c r="BB95" s="74">
        <f>'00 - Vedlejší rozpočtové ...'!F35</f>
        <v>0</v>
      </c>
      <c r="BC95" s="74">
        <f>'00 - Vedlejší rozpočtové ...'!F36</f>
        <v>0</v>
      </c>
      <c r="BD95" s="76">
        <f>'00 - Vedlejší rozpočtové ...'!F37</f>
        <v>0</v>
      </c>
      <c r="BT95" s="77" t="s">
        <v>81</v>
      </c>
      <c r="BV95" s="77" t="s">
        <v>75</v>
      </c>
      <c r="BW95" s="77" t="s">
        <v>82</v>
      </c>
      <c r="BX95" s="77" t="s">
        <v>5</v>
      </c>
      <c r="CL95" s="77" t="s">
        <v>1</v>
      </c>
      <c r="CM95" s="77" t="s">
        <v>83</v>
      </c>
    </row>
    <row r="96" spans="1:91" s="6" customFormat="1" ht="16.5" customHeight="1" x14ac:dyDescent="0.2">
      <c r="A96" s="68" t="s">
        <v>77</v>
      </c>
      <c r="B96" s="69"/>
      <c r="C96" s="70"/>
      <c r="D96" s="168" t="s">
        <v>84</v>
      </c>
      <c r="E96" s="168"/>
      <c r="F96" s="168"/>
      <c r="G96" s="168"/>
      <c r="H96" s="168"/>
      <c r="I96" s="71"/>
      <c r="J96" s="168" t="s">
        <v>85</v>
      </c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6">
        <f>'01 - Elektroinstalace'!J30</f>
        <v>0</v>
      </c>
      <c r="AH96" s="167"/>
      <c r="AI96" s="167"/>
      <c r="AJ96" s="167"/>
      <c r="AK96" s="167"/>
      <c r="AL96" s="167"/>
      <c r="AM96" s="167"/>
      <c r="AN96" s="166">
        <f>SUM(AG96,AT96)</f>
        <v>0</v>
      </c>
      <c r="AO96" s="167"/>
      <c r="AP96" s="167"/>
      <c r="AQ96" s="72" t="s">
        <v>80</v>
      </c>
      <c r="AR96" s="69"/>
      <c r="AS96" s="73">
        <v>0</v>
      </c>
      <c r="AT96" s="74">
        <f>ROUND(SUM(AV96:AW96),2)</f>
        <v>0</v>
      </c>
      <c r="AU96" s="75">
        <f>'01 - Elektroinstalace'!P116</f>
        <v>0</v>
      </c>
      <c r="AV96" s="74">
        <f>'01 - Elektroinstalace'!J33</f>
        <v>0</v>
      </c>
      <c r="AW96" s="74">
        <f>'01 - Elektroinstalace'!J34</f>
        <v>0</v>
      </c>
      <c r="AX96" s="74">
        <f>'01 - Elektroinstalace'!J35</f>
        <v>0</v>
      </c>
      <c r="AY96" s="74">
        <f>'01 - Elektroinstalace'!J36</f>
        <v>0</v>
      </c>
      <c r="AZ96" s="74">
        <f>'01 - Elektroinstalace'!F33</f>
        <v>0</v>
      </c>
      <c r="BA96" s="74">
        <f>'01 - Elektroinstalace'!F34</f>
        <v>0</v>
      </c>
      <c r="BB96" s="74">
        <f>'01 - Elektroinstalace'!F35</f>
        <v>0</v>
      </c>
      <c r="BC96" s="74">
        <f>'01 - Elektroinstalace'!F36</f>
        <v>0</v>
      </c>
      <c r="BD96" s="76">
        <f>'01 - Elektroinstalace'!F37</f>
        <v>0</v>
      </c>
      <c r="BT96" s="77" t="s">
        <v>81</v>
      </c>
      <c r="BV96" s="77" t="s">
        <v>75</v>
      </c>
      <c r="BW96" s="77" t="s">
        <v>86</v>
      </c>
      <c r="BX96" s="77" t="s">
        <v>5</v>
      </c>
      <c r="CL96" s="77" t="s">
        <v>1</v>
      </c>
      <c r="CM96" s="77" t="s">
        <v>83</v>
      </c>
    </row>
    <row r="97" spans="1:91" s="6" customFormat="1" ht="16.5" customHeight="1" x14ac:dyDescent="0.2">
      <c r="A97" s="68" t="s">
        <v>77</v>
      </c>
      <c r="B97" s="69"/>
      <c r="C97" s="70"/>
      <c r="D97" s="168" t="s">
        <v>87</v>
      </c>
      <c r="E97" s="168"/>
      <c r="F97" s="168"/>
      <c r="G97" s="168"/>
      <c r="H97" s="168"/>
      <c r="I97" s="71"/>
      <c r="J97" s="168" t="s">
        <v>88</v>
      </c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6">
        <f>'02 - Fotovoltaický systém'!J30</f>
        <v>0</v>
      </c>
      <c r="AH97" s="167"/>
      <c r="AI97" s="167"/>
      <c r="AJ97" s="167"/>
      <c r="AK97" s="167"/>
      <c r="AL97" s="167"/>
      <c r="AM97" s="167"/>
      <c r="AN97" s="166">
        <f>SUM(AG97,AT97)</f>
        <v>0</v>
      </c>
      <c r="AO97" s="167"/>
      <c r="AP97" s="167"/>
      <c r="AQ97" s="72" t="s">
        <v>80</v>
      </c>
      <c r="AR97" s="69"/>
      <c r="AS97" s="78">
        <v>0</v>
      </c>
      <c r="AT97" s="79">
        <f>ROUND(SUM(AV97:AW97),2)</f>
        <v>0</v>
      </c>
      <c r="AU97" s="80">
        <f>'02 - Fotovoltaický systém'!P116</f>
        <v>0</v>
      </c>
      <c r="AV97" s="79">
        <f>'02 - Fotovoltaický systém'!J33</f>
        <v>0</v>
      </c>
      <c r="AW97" s="79">
        <f>'02 - Fotovoltaický systém'!J34</f>
        <v>0</v>
      </c>
      <c r="AX97" s="79">
        <f>'02 - Fotovoltaický systém'!J35</f>
        <v>0</v>
      </c>
      <c r="AY97" s="79">
        <f>'02 - Fotovoltaický systém'!J36</f>
        <v>0</v>
      </c>
      <c r="AZ97" s="79">
        <f>'02 - Fotovoltaický systém'!F33</f>
        <v>0</v>
      </c>
      <c r="BA97" s="79">
        <f>'02 - Fotovoltaický systém'!F34</f>
        <v>0</v>
      </c>
      <c r="BB97" s="79">
        <f>'02 - Fotovoltaický systém'!F35</f>
        <v>0</v>
      </c>
      <c r="BC97" s="79">
        <f>'02 - Fotovoltaický systém'!F36</f>
        <v>0</v>
      </c>
      <c r="BD97" s="81">
        <f>'02 - Fotovoltaický systém'!F37</f>
        <v>0</v>
      </c>
      <c r="BT97" s="77" t="s">
        <v>81</v>
      </c>
      <c r="BV97" s="77" t="s">
        <v>75</v>
      </c>
      <c r="BW97" s="77" t="s">
        <v>89</v>
      </c>
      <c r="BX97" s="77" t="s">
        <v>5</v>
      </c>
      <c r="CL97" s="77" t="s">
        <v>1</v>
      </c>
      <c r="CM97" s="77" t="s">
        <v>83</v>
      </c>
    </row>
    <row r="98" spans="1:91" s="1" customFormat="1" ht="30" customHeight="1" x14ac:dyDescent="0.2">
      <c r="B98" s="28"/>
      <c r="AR98" s="28"/>
    </row>
    <row r="99" spans="1:91" s="1" customFormat="1" ht="6.95" customHeight="1" x14ac:dyDescent="0.2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28"/>
    </row>
  </sheetData>
  <sheetProtection algorithmName="SHA-512" hashValue="4iK1p4IHSWwya1cys+x4iueK2feT0WCiZKDPiRB/e32PxwpLCs0rLN/FfWPhD19dM6yfqAAr9M32On4ZxXBlqQ==" saltValue="gszL2DuRHzTVwZJCVBC8Jka1/l2CooNEI8zapSjkCWX6sMb5pfhVc1Ljc+ejSAw5n5dbBE1YTqIVtvuC7teK6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00 - Vedlejší rozpočtové ...'!C2" display="/" xr:uid="{00000000-0004-0000-0000-000000000000}"/>
    <hyperlink ref="A96" location="'01 - Elektroinstalace'!C2" display="/" xr:uid="{00000000-0004-0000-0000-000001000000}"/>
    <hyperlink ref="A97" location="'02 - Fotovoltaický systém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topLeftCell="A127" workbookViewId="0">
      <selection activeCell="H132" sqref="H132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82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90" t="str">
        <f>'Rekapitulace stavby'!K6</f>
        <v>FVE Teza kanceláře</v>
      </c>
      <c r="F7" s="191"/>
      <c r="G7" s="191"/>
      <c r="H7" s="191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6" t="s">
        <v>92</v>
      </c>
      <c r="F9" s="189"/>
      <c r="G9" s="189"/>
      <c r="H9" s="18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92" t="str">
        <f>'Rekapitulace stavby'!E14</f>
        <v>Vyplň údaj</v>
      </c>
      <c r="F18" s="157"/>
      <c r="G18" s="157"/>
      <c r="H18" s="15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62" t="s">
        <v>1</v>
      </c>
      <c r="F27" s="162"/>
      <c r="G27" s="162"/>
      <c r="H27" s="162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ROUND(J126,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ROUND((SUM(BE126:BE147)),  2)</f>
        <v>0</v>
      </c>
      <c r="I33" s="88">
        <v>0.21</v>
      </c>
      <c r="J33" s="87">
        <f>ROUND(((SUM(BE126:BE147))*I33),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ROUND((SUM(BF126:BF147)),  2)</f>
        <v>0</v>
      </c>
      <c r="I34" s="88">
        <v>0.15</v>
      </c>
      <c r="J34" s="87">
        <f>ROUND(((SUM(BF126:BF147))*I34),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ROUND((SUM(BG126:BG147)),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ROUND((SUM(BH126:BH147)),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ROUND((SUM(BI126:BI147)),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90" t="str">
        <f>E7</f>
        <v>FVE Teza kanceláře</v>
      </c>
      <c r="F85" s="191"/>
      <c r="G85" s="191"/>
      <c r="H85" s="191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6" t="str">
        <f>E9</f>
        <v>00 - Vedlejší rozpočtové náklady</v>
      </c>
      <c r="F87" s="189"/>
      <c r="G87" s="189"/>
      <c r="H87" s="18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J126</f>
        <v>0</v>
      </c>
      <c r="L96" s="28"/>
      <c r="AU96" s="13" t="s">
        <v>97</v>
      </c>
    </row>
    <row r="97" spans="2:12" s="8" customFormat="1" ht="24.95" customHeight="1" x14ac:dyDescent="0.2">
      <c r="B97" s="100"/>
      <c r="D97" s="101" t="s">
        <v>98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20.100000000000001" customHeight="1" x14ac:dyDescent="0.2">
      <c r="B98" s="104"/>
      <c r="D98" s="105" t="s">
        <v>99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20.100000000000001" customHeight="1" x14ac:dyDescent="0.2">
      <c r="B99" s="104"/>
      <c r="D99" s="105" t="s">
        <v>100</v>
      </c>
      <c r="E99" s="106"/>
      <c r="F99" s="106"/>
      <c r="G99" s="106"/>
      <c r="H99" s="106"/>
      <c r="I99" s="106"/>
      <c r="J99" s="107">
        <f>J131</f>
        <v>0</v>
      </c>
      <c r="L99" s="104"/>
    </row>
    <row r="100" spans="2:12" s="9" customFormat="1" ht="20.100000000000001" customHeight="1" x14ac:dyDescent="0.2">
      <c r="B100" s="104"/>
      <c r="D100" s="105" t="s">
        <v>101</v>
      </c>
      <c r="E100" s="106"/>
      <c r="F100" s="106"/>
      <c r="G100" s="106"/>
      <c r="H100" s="106"/>
      <c r="I100" s="106"/>
      <c r="J100" s="107">
        <f>J133</f>
        <v>0</v>
      </c>
      <c r="L100" s="104"/>
    </row>
    <row r="101" spans="2:12" s="9" customFormat="1" ht="20.100000000000001" customHeight="1" x14ac:dyDescent="0.2">
      <c r="B101" s="104"/>
      <c r="D101" s="105" t="s">
        <v>102</v>
      </c>
      <c r="E101" s="106"/>
      <c r="F101" s="106"/>
      <c r="G101" s="106"/>
      <c r="H101" s="106"/>
      <c r="I101" s="106"/>
      <c r="J101" s="107">
        <f>J135</f>
        <v>0</v>
      </c>
      <c r="L101" s="104"/>
    </row>
    <row r="102" spans="2:12" s="9" customFormat="1" ht="20.100000000000001" customHeight="1" x14ac:dyDescent="0.2">
      <c r="B102" s="104"/>
      <c r="D102" s="105" t="s">
        <v>103</v>
      </c>
      <c r="E102" s="106"/>
      <c r="F102" s="106"/>
      <c r="G102" s="106"/>
      <c r="H102" s="106"/>
      <c r="I102" s="106"/>
      <c r="J102" s="107">
        <f>J137</f>
        <v>0</v>
      </c>
      <c r="L102" s="104"/>
    </row>
    <row r="103" spans="2:12" s="9" customFormat="1" ht="20.100000000000001" customHeight="1" x14ac:dyDescent="0.2">
      <c r="B103" s="104"/>
      <c r="D103" s="105" t="s">
        <v>104</v>
      </c>
      <c r="E103" s="106"/>
      <c r="F103" s="106"/>
      <c r="G103" s="106"/>
      <c r="H103" s="106"/>
      <c r="I103" s="106"/>
      <c r="J103" s="107">
        <f>J139</f>
        <v>0</v>
      </c>
      <c r="L103" s="104"/>
    </row>
    <row r="104" spans="2:12" s="9" customFormat="1" ht="20.100000000000001" customHeight="1" x14ac:dyDescent="0.2">
      <c r="B104" s="104"/>
      <c r="D104" s="105" t="s">
        <v>105</v>
      </c>
      <c r="E104" s="106"/>
      <c r="F104" s="106"/>
      <c r="G104" s="106"/>
      <c r="H104" s="106"/>
      <c r="I104" s="106"/>
      <c r="J104" s="107">
        <f>J141</f>
        <v>0</v>
      </c>
      <c r="L104" s="104"/>
    </row>
    <row r="105" spans="2:12" s="9" customFormat="1" ht="20.100000000000001" customHeight="1" x14ac:dyDescent="0.2">
      <c r="B105" s="104"/>
      <c r="D105" s="105" t="s">
        <v>106</v>
      </c>
      <c r="E105" s="106"/>
      <c r="F105" s="106"/>
      <c r="G105" s="106"/>
      <c r="H105" s="106"/>
      <c r="I105" s="106"/>
      <c r="J105" s="107">
        <f>J143</f>
        <v>0</v>
      </c>
      <c r="L105" s="104"/>
    </row>
    <row r="106" spans="2:12" s="9" customFormat="1" ht="20.100000000000001" customHeight="1" x14ac:dyDescent="0.2">
      <c r="B106" s="104"/>
      <c r="D106" s="105" t="s">
        <v>107</v>
      </c>
      <c r="E106" s="106"/>
      <c r="F106" s="106"/>
      <c r="G106" s="106"/>
      <c r="H106" s="106"/>
      <c r="I106" s="106"/>
      <c r="J106" s="107">
        <f>J145</f>
        <v>0</v>
      </c>
      <c r="L106" s="104"/>
    </row>
    <row r="107" spans="2:12" s="1" customFormat="1" ht="21.75" customHeight="1" x14ac:dyDescent="0.2">
      <c r="B107" s="28"/>
      <c r="L107" s="28"/>
    </row>
    <row r="108" spans="2:12" s="1" customFormat="1" ht="6.95" customHeight="1" x14ac:dyDescent="0.2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28"/>
    </row>
    <row r="112" spans="2:12" s="1" customFormat="1" ht="6.95" customHeight="1" x14ac:dyDescent="0.2"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28"/>
    </row>
    <row r="113" spans="2:63" s="1" customFormat="1" ht="24.95" customHeight="1" x14ac:dyDescent="0.2">
      <c r="B113" s="28"/>
      <c r="C113" s="17" t="s">
        <v>108</v>
      </c>
      <c r="L113" s="28"/>
    </row>
    <row r="114" spans="2:63" s="1" customFormat="1" ht="6.95" customHeight="1" x14ac:dyDescent="0.2">
      <c r="B114" s="28"/>
      <c r="L114" s="28"/>
    </row>
    <row r="115" spans="2:63" s="1" customFormat="1" ht="12" customHeight="1" x14ac:dyDescent="0.2">
      <c r="B115" s="28"/>
      <c r="C115" s="23" t="s">
        <v>16</v>
      </c>
      <c r="L115" s="28"/>
    </row>
    <row r="116" spans="2:63" s="1" customFormat="1" ht="16.5" customHeight="1" x14ac:dyDescent="0.2">
      <c r="B116" s="28"/>
      <c r="E116" s="190" t="str">
        <f>E7</f>
        <v>FVE Teza kanceláře</v>
      </c>
      <c r="F116" s="191"/>
      <c r="G116" s="191"/>
      <c r="H116" s="191"/>
      <c r="L116" s="28"/>
    </row>
    <row r="117" spans="2:63" s="1" customFormat="1" ht="12" customHeight="1" x14ac:dyDescent="0.2">
      <c r="B117" s="28"/>
      <c r="C117" s="23" t="s">
        <v>91</v>
      </c>
      <c r="L117" s="28"/>
    </row>
    <row r="118" spans="2:63" s="1" customFormat="1" ht="16.5" customHeight="1" x14ac:dyDescent="0.2">
      <c r="B118" s="28"/>
      <c r="E118" s="176" t="str">
        <f>E9</f>
        <v>00 - Vedlejší rozpočtové náklady</v>
      </c>
      <c r="F118" s="189"/>
      <c r="G118" s="189"/>
      <c r="H118" s="189"/>
      <c r="L118" s="28"/>
    </row>
    <row r="119" spans="2:63" s="1" customFormat="1" ht="6.95" customHeight="1" x14ac:dyDescent="0.2">
      <c r="B119" s="28"/>
      <c r="L119" s="28"/>
    </row>
    <row r="120" spans="2:63" s="1" customFormat="1" ht="12" customHeight="1" x14ac:dyDescent="0.2">
      <c r="B120" s="28"/>
      <c r="C120" s="23" t="s">
        <v>20</v>
      </c>
      <c r="F120" s="21" t="str">
        <f>F12</f>
        <v xml:space="preserve"> </v>
      </c>
      <c r="I120" s="23" t="s">
        <v>22</v>
      </c>
      <c r="J120" s="47" t="str">
        <f>IF(J12="","",J12)</f>
        <v>8. 7. 2024</v>
      </c>
      <c r="L120" s="28"/>
    </row>
    <row r="121" spans="2:63" s="1" customFormat="1" ht="6.95" customHeight="1" x14ac:dyDescent="0.2">
      <c r="B121" s="28"/>
      <c r="L121" s="28"/>
    </row>
    <row r="122" spans="2:63" s="1" customFormat="1" ht="15.2" customHeight="1" x14ac:dyDescent="0.2">
      <c r="B122" s="28"/>
      <c r="C122" s="23" t="s">
        <v>24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 x14ac:dyDescent="0.2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 x14ac:dyDescent="0.2">
      <c r="B124" s="28"/>
      <c r="L124" s="28"/>
    </row>
    <row r="125" spans="2:63" s="10" customFormat="1" ht="29.25" customHeight="1" x14ac:dyDescent="0.2">
      <c r="B125" s="108"/>
      <c r="C125" s="109" t="s">
        <v>109</v>
      </c>
      <c r="D125" s="110" t="s">
        <v>58</v>
      </c>
      <c r="E125" s="110" t="s">
        <v>54</v>
      </c>
      <c r="F125" s="110" t="s">
        <v>55</v>
      </c>
      <c r="G125" s="110" t="s">
        <v>110</v>
      </c>
      <c r="H125" s="110" t="s">
        <v>111</v>
      </c>
      <c r="I125" s="110" t="s">
        <v>112</v>
      </c>
      <c r="J125" s="110" t="s">
        <v>95</v>
      </c>
      <c r="K125" s="111" t="s">
        <v>113</v>
      </c>
      <c r="L125" s="108"/>
      <c r="M125" s="53" t="s">
        <v>1</v>
      </c>
      <c r="N125" s="54" t="s">
        <v>37</v>
      </c>
      <c r="O125" s="54" t="s">
        <v>114</v>
      </c>
      <c r="P125" s="54" t="s">
        <v>115</v>
      </c>
      <c r="Q125" s="54" t="s">
        <v>116</v>
      </c>
      <c r="R125" s="54" t="s">
        <v>117</v>
      </c>
      <c r="S125" s="54" t="s">
        <v>118</v>
      </c>
      <c r="T125" s="55" t="s">
        <v>119</v>
      </c>
    </row>
    <row r="126" spans="2:63" s="1" customFormat="1" ht="22.7" customHeight="1" x14ac:dyDescent="0.25">
      <c r="B126" s="28"/>
      <c r="C126" s="58" t="s">
        <v>120</v>
      </c>
      <c r="J126" s="112">
        <f>BK126</f>
        <v>0</v>
      </c>
      <c r="L126" s="28"/>
      <c r="M126" s="56"/>
      <c r="N126" s="48"/>
      <c r="O126" s="48"/>
      <c r="P126" s="113">
        <f>P127</f>
        <v>0</v>
      </c>
      <c r="Q126" s="48"/>
      <c r="R126" s="113">
        <f>R127</f>
        <v>0</v>
      </c>
      <c r="S126" s="48"/>
      <c r="T126" s="114">
        <f>T127</f>
        <v>0</v>
      </c>
      <c r="AT126" s="13" t="s">
        <v>72</v>
      </c>
      <c r="AU126" s="13" t="s">
        <v>97</v>
      </c>
      <c r="BK126" s="115">
        <f>BK127</f>
        <v>0</v>
      </c>
    </row>
    <row r="127" spans="2:63" s="11" customFormat="1" ht="26.1" customHeight="1" x14ac:dyDescent="0.2">
      <c r="B127" s="116"/>
      <c r="D127" s="117" t="s">
        <v>72</v>
      </c>
      <c r="E127" s="118" t="s">
        <v>121</v>
      </c>
      <c r="F127" s="118" t="s">
        <v>79</v>
      </c>
      <c r="I127" s="119"/>
      <c r="J127" s="120">
        <f>BK127</f>
        <v>0</v>
      </c>
      <c r="L127" s="116"/>
      <c r="M127" s="121"/>
      <c r="P127" s="122">
        <f>P128+P131+P133+P135+P137+P139+P141+P143+P145</f>
        <v>0</v>
      </c>
      <c r="R127" s="122">
        <f>R128+R131+R133+R135+R137+R139+R141+R143+R145</f>
        <v>0</v>
      </c>
      <c r="T127" s="123">
        <f>T128+T131+T133+T135+T137+T139+T141+T143+T145</f>
        <v>0</v>
      </c>
      <c r="AR127" s="117" t="s">
        <v>122</v>
      </c>
      <c r="AT127" s="124" t="s">
        <v>72</v>
      </c>
      <c r="AU127" s="124" t="s">
        <v>73</v>
      </c>
      <c r="AY127" s="117" t="s">
        <v>123</v>
      </c>
      <c r="BK127" s="125">
        <f>BK128+BK131+BK133+BK135+BK137+BK139+BK141+BK143+BK145</f>
        <v>0</v>
      </c>
    </row>
    <row r="128" spans="2:63" s="11" customFormat="1" ht="22.7" customHeight="1" x14ac:dyDescent="0.2">
      <c r="B128" s="116"/>
      <c r="D128" s="117" t="s">
        <v>72</v>
      </c>
      <c r="E128" s="126" t="s">
        <v>124</v>
      </c>
      <c r="F128" s="126" t="s">
        <v>125</v>
      </c>
      <c r="I128" s="119"/>
      <c r="J128" s="127">
        <f>BK128</f>
        <v>0</v>
      </c>
      <c r="L128" s="116"/>
      <c r="M128" s="121"/>
      <c r="P128" s="122">
        <f>SUM(P129:P130)</f>
        <v>0</v>
      </c>
      <c r="R128" s="122">
        <f>SUM(R129:R130)</f>
        <v>0</v>
      </c>
      <c r="T128" s="123">
        <f>SUM(T129:T130)</f>
        <v>0</v>
      </c>
      <c r="AR128" s="117" t="s">
        <v>122</v>
      </c>
      <c r="AT128" s="124" t="s">
        <v>72</v>
      </c>
      <c r="AU128" s="124" t="s">
        <v>81</v>
      </c>
      <c r="AY128" s="117" t="s">
        <v>123</v>
      </c>
      <c r="BK128" s="125">
        <f>SUM(BK129:BK130)</f>
        <v>0</v>
      </c>
    </row>
    <row r="129" spans="2:65" s="1" customFormat="1" ht="16.5" customHeight="1" x14ac:dyDescent="0.2">
      <c r="B129" s="28"/>
      <c r="C129" s="128" t="s">
        <v>81</v>
      </c>
      <c r="D129" s="128" t="s">
        <v>126</v>
      </c>
      <c r="E129" s="129" t="s">
        <v>127</v>
      </c>
      <c r="F129" s="130" t="s">
        <v>125</v>
      </c>
      <c r="G129" s="131" t="s">
        <v>128</v>
      </c>
      <c r="H129" s="132">
        <v>1</v>
      </c>
      <c r="I129" s="133"/>
      <c r="J129" s="134">
        <f>ROUND(I129*H129,2)</f>
        <v>0</v>
      </c>
      <c r="K129" s="130" t="s">
        <v>129</v>
      </c>
      <c r="L129" s="28"/>
      <c r="M129" s="135" t="s">
        <v>1</v>
      </c>
      <c r="N129" s="136" t="s">
        <v>38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130</v>
      </c>
      <c r="AT129" s="139" t="s">
        <v>126</v>
      </c>
      <c r="AU129" s="139" t="s">
        <v>83</v>
      </c>
      <c r="AY129" s="13" t="s">
        <v>123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3" t="s">
        <v>81</v>
      </c>
      <c r="BK129" s="140">
        <f>ROUND(I129*H129,2)</f>
        <v>0</v>
      </c>
      <c r="BL129" s="13" t="s">
        <v>130</v>
      </c>
      <c r="BM129" s="139" t="s">
        <v>131</v>
      </c>
    </row>
    <row r="130" spans="2:65" s="1" customFormat="1" ht="87.75" x14ac:dyDescent="0.2">
      <c r="B130" s="28"/>
      <c r="D130" s="141" t="s">
        <v>132</v>
      </c>
      <c r="F130" s="142" t="s">
        <v>133</v>
      </c>
      <c r="I130" s="143"/>
      <c r="L130" s="28"/>
      <c r="M130" s="144"/>
      <c r="T130" s="50"/>
      <c r="AT130" s="13" t="s">
        <v>132</v>
      </c>
      <c r="AU130" s="13" t="s">
        <v>83</v>
      </c>
    </row>
    <row r="131" spans="2:65" s="11" customFormat="1" ht="22.7" customHeight="1" x14ac:dyDescent="0.2">
      <c r="B131" s="116"/>
      <c r="D131" s="117" t="s">
        <v>72</v>
      </c>
      <c r="E131" s="126" t="s">
        <v>134</v>
      </c>
      <c r="F131" s="126" t="s">
        <v>135</v>
      </c>
      <c r="I131" s="119"/>
      <c r="J131" s="127">
        <f>BK131</f>
        <v>0</v>
      </c>
      <c r="L131" s="116"/>
      <c r="M131" s="121"/>
      <c r="P131" s="122">
        <f>P132</f>
        <v>0</v>
      </c>
      <c r="R131" s="122">
        <f>R132</f>
        <v>0</v>
      </c>
      <c r="T131" s="123">
        <f>T132</f>
        <v>0</v>
      </c>
      <c r="AR131" s="117" t="s">
        <v>122</v>
      </c>
      <c r="AT131" s="124" t="s">
        <v>72</v>
      </c>
      <c r="AU131" s="124" t="s">
        <v>81</v>
      </c>
      <c r="AY131" s="117" t="s">
        <v>123</v>
      </c>
      <c r="BK131" s="125">
        <f>BK132</f>
        <v>0</v>
      </c>
    </row>
    <row r="132" spans="2:65" s="1" customFormat="1" ht="16.5" customHeight="1" x14ac:dyDescent="0.2">
      <c r="B132" s="28"/>
      <c r="C132" s="128" t="s">
        <v>83</v>
      </c>
      <c r="D132" s="128" t="s">
        <v>126</v>
      </c>
      <c r="E132" s="129" t="s">
        <v>136</v>
      </c>
      <c r="F132" s="130" t="s">
        <v>135</v>
      </c>
      <c r="G132" s="131" t="s">
        <v>128</v>
      </c>
      <c r="H132" s="132">
        <v>1</v>
      </c>
      <c r="I132" s="133"/>
      <c r="J132" s="134">
        <f>ROUND(I132*H132,2)</f>
        <v>0</v>
      </c>
      <c r="K132" s="130" t="s">
        <v>129</v>
      </c>
      <c r="L132" s="28"/>
      <c r="M132" s="135" t="s">
        <v>1</v>
      </c>
      <c r="N132" s="136" t="s">
        <v>38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130</v>
      </c>
      <c r="AT132" s="139" t="s">
        <v>126</v>
      </c>
      <c r="AU132" s="139" t="s">
        <v>83</v>
      </c>
      <c r="AY132" s="13" t="s">
        <v>123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3" t="s">
        <v>81</v>
      </c>
      <c r="BK132" s="140">
        <f>ROUND(I132*H132,2)</f>
        <v>0</v>
      </c>
      <c r="BL132" s="13" t="s">
        <v>130</v>
      </c>
      <c r="BM132" s="139" t="s">
        <v>137</v>
      </c>
    </row>
    <row r="133" spans="2:65" s="11" customFormat="1" ht="22.7" customHeight="1" x14ac:dyDescent="0.2">
      <c r="B133" s="116"/>
      <c r="D133" s="117" t="s">
        <v>72</v>
      </c>
      <c r="E133" s="126" t="s">
        <v>138</v>
      </c>
      <c r="F133" s="126" t="s">
        <v>139</v>
      </c>
      <c r="I133" s="119"/>
      <c r="J133" s="127">
        <f>BK133</f>
        <v>0</v>
      </c>
      <c r="L133" s="116"/>
      <c r="M133" s="121"/>
      <c r="P133" s="122">
        <f>P134</f>
        <v>0</v>
      </c>
      <c r="R133" s="122">
        <f>R134</f>
        <v>0</v>
      </c>
      <c r="T133" s="123">
        <f>T134</f>
        <v>0</v>
      </c>
      <c r="AR133" s="117" t="s">
        <v>122</v>
      </c>
      <c r="AT133" s="124" t="s">
        <v>72</v>
      </c>
      <c r="AU133" s="124" t="s">
        <v>81</v>
      </c>
      <c r="AY133" s="117" t="s">
        <v>123</v>
      </c>
      <c r="BK133" s="125">
        <f>BK134</f>
        <v>0</v>
      </c>
    </row>
    <row r="134" spans="2:65" s="1" customFormat="1" ht="16.5" customHeight="1" x14ac:dyDescent="0.2">
      <c r="B134" s="28"/>
      <c r="C134" s="128" t="s">
        <v>140</v>
      </c>
      <c r="D134" s="128" t="s">
        <v>126</v>
      </c>
      <c r="E134" s="129" t="s">
        <v>141</v>
      </c>
      <c r="F134" s="130" t="s">
        <v>139</v>
      </c>
      <c r="G134" s="131" t="s">
        <v>128</v>
      </c>
      <c r="H134" s="132">
        <v>1</v>
      </c>
      <c r="I134" s="133"/>
      <c r="J134" s="134">
        <f>ROUND(I134*H134,2)</f>
        <v>0</v>
      </c>
      <c r="K134" s="130" t="s">
        <v>129</v>
      </c>
      <c r="L134" s="28"/>
      <c r="M134" s="135" t="s">
        <v>1</v>
      </c>
      <c r="N134" s="136" t="s">
        <v>38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130</v>
      </c>
      <c r="AT134" s="139" t="s">
        <v>126</v>
      </c>
      <c r="AU134" s="139" t="s">
        <v>83</v>
      </c>
      <c r="AY134" s="13" t="s">
        <v>123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3" t="s">
        <v>81</v>
      </c>
      <c r="BK134" s="140">
        <f>ROUND(I134*H134,2)</f>
        <v>0</v>
      </c>
      <c r="BL134" s="13" t="s">
        <v>130</v>
      </c>
      <c r="BM134" s="139" t="s">
        <v>142</v>
      </c>
    </row>
    <row r="135" spans="2:65" s="11" customFormat="1" ht="22.7" customHeight="1" x14ac:dyDescent="0.2">
      <c r="B135" s="116"/>
      <c r="D135" s="117" t="s">
        <v>72</v>
      </c>
      <c r="E135" s="126" t="s">
        <v>143</v>
      </c>
      <c r="F135" s="126" t="s">
        <v>144</v>
      </c>
      <c r="I135" s="119"/>
      <c r="J135" s="127">
        <f>BK135</f>
        <v>0</v>
      </c>
      <c r="L135" s="116"/>
      <c r="M135" s="121"/>
      <c r="P135" s="122">
        <f>P136</f>
        <v>0</v>
      </c>
      <c r="R135" s="122">
        <f>R136</f>
        <v>0</v>
      </c>
      <c r="T135" s="123">
        <f>T136</f>
        <v>0</v>
      </c>
      <c r="AR135" s="117" t="s">
        <v>122</v>
      </c>
      <c r="AT135" s="124" t="s">
        <v>72</v>
      </c>
      <c r="AU135" s="124" t="s">
        <v>81</v>
      </c>
      <c r="AY135" s="117" t="s">
        <v>123</v>
      </c>
      <c r="BK135" s="125">
        <f>BK136</f>
        <v>0</v>
      </c>
    </row>
    <row r="136" spans="2:65" s="1" customFormat="1" ht="16.5" customHeight="1" x14ac:dyDescent="0.2">
      <c r="B136" s="28"/>
      <c r="C136" s="128" t="s">
        <v>145</v>
      </c>
      <c r="D136" s="128" t="s">
        <v>126</v>
      </c>
      <c r="E136" s="129" t="s">
        <v>146</v>
      </c>
      <c r="F136" s="130" t="s">
        <v>144</v>
      </c>
      <c r="G136" s="131" t="s">
        <v>128</v>
      </c>
      <c r="H136" s="132">
        <v>1</v>
      </c>
      <c r="I136" s="133"/>
      <c r="J136" s="134">
        <f>ROUND(I136*H136,2)</f>
        <v>0</v>
      </c>
      <c r="K136" s="130" t="s">
        <v>129</v>
      </c>
      <c r="L136" s="28"/>
      <c r="M136" s="135" t="s">
        <v>1</v>
      </c>
      <c r="N136" s="136" t="s">
        <v>38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130</v>
      </c>
      <c r="AT136" s="139" t="s">
        <v>126</v>
      </c>
      <c r="AU136" s="139" t="s">
        <v>83</v>
      </c>
      <c r="AY136" s="13" t="s">
        <v>123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3" t="s">
        <v>81</v>
      </c>
      <c r="BK136" s="140">
        <f>ROUND(I136*H136,2)</f>
        <v>0</v>
      </c>
      <c r="BL136" s="13" t="s">
        <v>130</v>
      </c>
      <c r="BM136" s="139" t="s">
        <v>147</v>
      </c>
    </row>
    <row r="137" spans="2:65" s="11" customFormat="1" ht="22.7" customHeight="1" x14ac:dyDescent="0.2">
      <c r="B137" s="116"/>
      <c r="D137" s="117" t="s">
        <v>72</v>
      </c>
      <c r="E137" s="126" t="s">
        <v>148</v>
      </c>
      <c r="F137" s="126" t="s">
        <v>149</v>
      </c>
      <c r="I137" s="119"/>
      <c r="J137" s="127">
        <f>BK137</f>
        <v>0</v>
      </c>
      <c r="L137" s="116"/>
      <c r="M137" s="121"/>
      <c r="P137" s="122">
        <f>P138</f>
        <v>0</v>
      </c>
      <c r="R137" s="122">
        <f>R138</f>
        <v>0</v>
      </c>
      <c r="T137" s="123">
        <f>T138</f>
        <v>0</v>
      </c>
      <c r="AR137" s="117" t="s">
        <v>122</v>
      </c>
      <c r="AT137" s="124" t="s">
        <v>72</v>
      </c>
      <c r="AU137" s="124" t="s">
        <v>81</v>
      </c>
      <c r="AY137" s="117" t="s">
        <v>123</v>
      </c>
      <c r="BK137" s="125">
        <f>BK138</f>
        <v>0</v>
      </c>
    </row>
    <row r="138" spans="2:65" s="1" customFormat="1" ht="16.5" customHeight="1" x14ac:dyDescent="0.2">
      <c r="B138" s="28"/>
      <c r="C138" s="128" t="s">
        <v>122</v>
      </c>
      <c r="D138" s="128" t="s">
        <v>126</v>
      </c>
      <c r="E138" s="129" t="s">
        <v>150</v>
      </c>
      <c r="F138" s="130" t="s">
        <v>149</v>
      </c>
      <c r="G138" s="131" t="s">
        <v>128</v>
      </c>
      <c r="H138" s="132">
        <v>1</v>
      </c>
      <c r="I138" s="133"/>
      <c r="J138" s="134">
        <f>ROUND(I138*H138,2)</f>
        <v>0</v>
      </c>
      <c r="K138" s="130" t="s">
        <v>129</v>
      </c>
      <c r="L138" s="28"/>
      <c r="M138" s="135" t="s">
        <v>1</v>
      </c>
      <c r="N138" s="136" t="s">
        <v>38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130</v>
      </c>
      <c r="AT138" s="139" t="s">
        <v>126</v>
      </c>
      <c r="AU138" s="139" t="s">
        <v>83</v>
      </c>
      <c r="AY138" s="13" t="s">
        <v>123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3" t="s">
        <v>81</v>
      </c>
      <c r="BK138" s="140">
        <f>ROUND(I138*H138,2)</f>
        <v>0</v>
      </c>
      <c r="BL138" s="13" t="s">
        <v>130</v>
      </c>
      <c r="BM138" s="139" t="s">
        <v>151</v>
      </c>
    </row>
    <row r="139" spans="2:65" s="11" customFormat="1" ht="22.7" customHeight="1" x14ac:dyDescent="0.2">
      <c r="B139" s="116"/>
      <c r="D139" s="117" t="s">
        <v>72</v>
      </c>
      <c r="E139" s="126" t="s">
        <v>152</v>
      </c>
      <c r="F139" s="126" t="s">
        <v>153</v>
      </c>
      <c r="I139" s="119"/>
      <c r="J139" s="127">
        <f>BK139</f>
        <v>0</v>
      </c>
      <c r="L139" s="116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7" t="s">
        <v>122</v>
      </c>
      <c r="AT139" s="124" t="s">
        <v>72</v>
      </c>
      <c r="AU139" s="124" t="s">
        <v>81</v>
      </c>
      <c r="AY139" s="117" t="s">
        <v>123</v>
      </c>
      <c r="BK139" s="125">
        <f>BK140</f>
        <v>0</v>
      </c>
    </row>
    <row r="140" spans="2:65" s="1" customFormat="1" ht="16.5" customHeight="1" x14ac:dyDescent="0.2">
      <c r="B140" s="28"/>
      <c r="C140" s="128" t="s">
        <v>154</v>
      </c>
      <c r="D140" s="128" t="s">
        <v>126</v>
      </c>
      <c r="E140" s="129" t="s">
        <v>155</v>
      </c>
      <c r="F140" s="130" t="s">
        <v>153</v>
      </c>
      <c r="G140" s="131" t="s">
        <v>128</v>
      </c>
      <c r="H140" s="132">
        <v>1</v>
      </c>
      <c r="I140" s="133"/>
      <c r="J140" s="134">
        <f>ROUND(I140*H140,2)</f>
        <v>0</v>
      </c>
      <c r="K140" s="130" t="s">
        <v>129</v>
      </c>
      <c r="L140" s="28"/>
      <c r="M140" s="135" t="s">
        <v>1</v>
      </c>
      <c r="N140" s="136" t="s">
        <v>38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130</v>
      </c>
      <c r="AT140" s="139" t="s">
        <v>126</v>
      </c>
      <c r="AU140" s="139" t="s">
        <v>83</v>
      </c>
      <c r="AY140" s="13" t="s">
        <v>123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3" t="s">
        <v>81</v>
      </c>
      <c r="BK140" s="140">
        <f>ROUND(I140*H140,2)</f>
        <v>0</v>
      </c>
      <c r="BL140" s="13" t="s">
        <v>130</v>
      </c>
      <c r="BM140" s="139" t="s">
        <v>156</v>
      </c>
    </row>
    <row r="141" spans="2:65" s="11" customFormat="1" ht="22.7" customHeight="1" x14ac:dyDescent="0.2">
      <c r="B141" s="116"/>
      <c r="D141" s="117" t="s">
        <v>72</v>
      </c>
      <c r="E141" s="126" t="s">
        <v>157</v>
      </c>
      <c r="F141" s="126" t="s">
        <v>158</v>
      </c>
      <c r="I141" s="119"/>
      <c r="J141" s="127">
        <f>BK141</f>
        <v>0</v>
      </c>
      <c r="L141" s="116"/>
      <c r="M141" s="121"/>
      <c r="P141" s="122">
        <f>P142</f>
        <v>0</v>
      </c>
      <c r="R141" s="122">
        <f>R142</f>
        <v>0</v>
      </c>
      <c r="T141" s="123">
        <f>T142</f>
        <v>0</v>
      </c>
      <c r="AR141" s="117" t="s">
        <v>122</v>
      </c>
      <c r="AT141" s="124" t="s">
        <v>72</v>
      </c>
      <c r="AU141" s="124" t="s">
        <v>81</v>
      </c>
      <c r="AY141" s="117" t="s">
        <v>123</v>
      </c>
      <c r="BK141" s="125">
        <f>BK142</f>
        <v>0</v>
      </c>
    </row>
    <row r="142" spans="2:65" s="1" customFormat="1" ht="16.5" customHeight="1" x14ac:dyDescent="0.2">
      <c r="B142" s="28"/>
      <c r="C142" s="128" t="s">
        <v>159</v>
      </c>
      <c r="D142" s="128" t="s">
        <v>126</v>
      </c>
      <c r="E142" s="129" t="s">
        <v>160</v>
      </c>
      <c r="F142" s="130" t="s">
        <v>158</v>
      </c>
      <c r="G142" s="131" t="s">
        <v>128</v>
      </c>
      <c r="H142" s="132">
        <v>1</v>
      </c>
      <c r="I142" s="133"/>
      <c r="J142" s="134">
        <f>ROUND(I142*H142,2)</f>
        <v>0</v>
      </c>
      <c r="K142" s="130" t="s">
        <v>129</v>
      </c>
      <c r="L142" s="28"/>
      <c r="M142" s="135" t="s">
        <v>1</v>
      </c>
      <c r="N142" s="136" t="s">
        <v>38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130</v>
      </c>
      <c r="AT142" s="139" t="s">
        <v>126</v>
      </c>
      <c r="AU142" s="139" t="s">
        <v>83</v>
      </c>
      <c r="AY142" s="13" t="s">
        <v>123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3" t="s">
        <v>81</v>
      </c>
      <c r="BK142" s="140">
        <f>ROUND(I142*H142,2)</f>
        <v>0</v>
      </c>
      <c r="BL142" s="13" t="s">
        <v>130</v>
      </c>
      <c r="BM142" s="139" t="s">
        <v>161</v>
      </c>
    </row>
    <row r="143" spans="2:65" s="11" customFormat="1" ht="22.7" customHeight="1" x14ac:dyDescent="0.2">
      <c r="B143" s="116"/>
      <c r="D143" s="117" t="s">
        <v>72</v>
      </c>
      <c r="E143" s="126" t="s">
        <v>162</v>
      </c>
      <c r="F143" s="126" t="s">
        <v>163</v>
      </c>
      <c r="I143" s="119"/>
      <c r="J143" s="127">
        <f>BK143</f>
        <v>0</v>
      </c>
      <c r="L143" s="116"/>
      <c r="M143" s="121"/>
      <c r="P143" s="122">
        <f>P144</f>
        <v>0</v>
      </c>
      <c r="R143" s="122">
        <f>R144</f>
        <v>0</v>
      </c>
      <c r="T143" s="123">
        <f>T144</f>
        <v>0</v>
      </c>
      <c r="AR143" s="117" t="s">
        <v>122</v>
      </c>
      <c r="AT143" s="124" t="s">
        <v>72</v>
      </c>
      <c r="AU143" s="124" t="s">
        <v>81</v>
      </c>
      <c r="AY143" s="117" t="s">
        <v>123</v>
      </c>
      <c r="BK143" s="125">
        <f>BK144</f>
        <v>0</v>
      </c>
    </row>
    <row r="144" spans="2:65" s="1" customFormat="1" ht="16.5" customHeight="1" x14ac:dyDescent="0.2">
      <c r="B144" s="28"/>
      <c r="C144" s="128" t="s">
        <v>164</v>
      </c>
      <c r="D144" s="128" t="s">
        <v>126</v>
      </c>
      <c r="E144" s="129" t="s">
        <v>165</v>
      </c>
      <c r="F144" s="130" t="s">
        <v>166</v>
      </c>
      <c r="G144" s="131" t="s">
        <v>128</v>
      </c>
      <c r="H144" s="132">
        <v>1</v>
      </c>
      <c r="I144" s="133"/>
      <c r="J144" s="134">
        <f>ROUND(I144*H144,2)</f>
        <v>0</v>
      </c>
      <c r="K144" s="130" t="s">
        <v>129</v>
      </c>
      <c r="L144" s="28"/>
      <c r="M144" s="135" t="s">
        <v>1</v>
      </c>
      <c r="N144" s="136" t="s">
        <v>38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130</v>
      </c>
      <c r="AT144" s="139" t="s">
        <v>126</v>
      </c>
      <c r="AU144" s="139" t="s">
        <v>83</v>
      </c>
      <c r="AY144" s="13" t="s">
        <v>123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3" t="s">
        <v>81</v>
      </c>
      <c r="BK144" s="140">
        <f>ROUND(I144*H144,2)</f>
        <v>0</v>
      </c>
      <c r="BL144" s="13" t="s">
        <v>130</v>
      </c>
      <c r="BM144" s="139" t="s">
        <v>167</v>
      </c>
    </row>
    <row r="145" spans="2:65" s="11" customFormat="1" ht="22.7" customHeight="1" x14ac:dyDescent="0.2">
      <c r="B145" s="116"/>
      <c r="D145" s="117" t="s">
        <v>72</v>
      </c>
      <c r="E145" s="126" t="s">
        <v>168</v>
      </c>
      <c r="F145" s="126" t="s">
        <v>169</v>
      </c>
      <c r="I145" s="119"/>
      <c r="J145" s="127">
        <f>BK145</f>
        <v>0</v>
      </c>
      <c r="L145" s="116"/>
      <c r="M145" s="121"/>
      <c r="P145" s="122">
        <f>SUM(P146:P147)</f>
        <v>0</v>
      </c>
      <c r="R145" s="122">
        <f>SUM(R146:R147)</f>
        <v>0</v>
      </c>
      <c r="T145" s="123">
        <f>SUM(T146:T147)</f>
        <v>0</v>
      </c>
      <c r="AR145" s="117" t="s">
        <v>122</v>
      </c>
      <c r="AT145" s="124" t="s">
        <v>72</v>
      </c>
      <c r="AU145" s="124" t="s">
        <v>81</v>
      </c>
      <c r="AY145" s="117" t="s">
        <v>123</v>
      </c>
      <c r="BK145" s="125">
        <f>SUM(BK146:BK147)</f>
        <v>0</v>
      </c>
    </row>
    <row r="146" spans="2:65" s="1" customFormat="1" ht="16.5" customHeight="1" x14ac:dyDescent="0.2">
      <c r="B146" s="28"/>
      <c r="C146" s="128" t="s">
        <v>170</v>
      </c>
      <c r="D146" s="128" t="s">
        <v>126</v>
      </c>
      <c r="E146" s="129" t="s">
        <v>171</v>
      </c>
      <c r="F146" s="130" t="s">
        <v>169</v>
      </c>
      <c r="G146" s="131" t="s">
        <v>128</v>
      </c>
      <c r="H146" s="132">
        <v>1</v>
      </c>
      <c r="I146" s="133"/>
      <c r="J146" s="134">
        <f>ROUND(I146*H146,2)</f>
        <v>0</v>
      </c>
      <c r="K146" s="130" t="s">
        <v>129</v>
      </c>
      <c r="L146" s="28"/>
      <c r="M146" s="135" t="s">
        <v>1</v>
      </c>
      <c r="N146" s="136" t="s">
        <v>38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130</v>
      </c>
      <c r="AT146" s="139" t="s">
        <v>126</v>
      </c>
      <c r="AU146" s="139" t="s">
        <v>83</v>
      </c>
      <c r="AY146" s="13" t="s">
        <v>123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3" t="s">
        <v>81</v>
      </c>
      <c r="BK146" s="140">
        <f>ROUND(I146*H146,2)</f>
        <v>0</v>
      </c>
      <c r="BL146" s="13" t="s">
        <v>130</v>
      </c>
      <c r="BM146" s="139" t="s">
        <v>172</v>
      </c>
    </row>
    <row r="147" spans="2:65" s="1" customFormat="1" ht="24.2" customHeight="1" x14ac:dyDescent="0.2">
      <c r="B147" s="28"/>
      <c r="C147" s="128" t="s">
        <v>173</v>
      </c>
      <c r="D147" s="128" t="s">
        <v>126</v>
      </c>
      <c r="E147" s="129" t="s">
        <v>174</v>
      </c>
      <c r="F147" s="130" t="s">
        <v>264</v>
      </c>
      <c r="G147" s="131" t="s">
        <v>128</v>
      </c>
      <c r="H147" s="132">
        <v>1</v>
      </c>
      <c r="I147" s="133"/>
      <c r="J147" s="134">
        <f>ROUND(I147*H147,2)</f>
        <v>0</v>
      </c>
      <c r="K147" s="130" t="s">
        <v>1</v>
      </c>
      <c r="L147" s="28"/>
      <c r="M147" s="145" t="s">
        <v>1</v>
      </c>
      <c r="N147" s="146" t="s">
        <v>38</v>
      </c>
      <c r="O147" s="147"/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39" t="s">
        <v>130</v>
      </c>
      <c r="AT147" s="139" t="s">
        <v>126</v>
      </c>
      <c r="AU147" s="139" t="s">
        <v>83</v>
      </c>
      <c r="AY147" s="13" t="s">
        <v>123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3" t="s">
        <v>81</v>
      </c>
      <c r="BK147" s="140">
        <f>ROUND(I147*H147,2)</f>
        <v>0</v>
      </c>
      <c r="BL147" s="13" t="s">
        <v>130</v>
      </c>
      <c r="BM147" s="139" t="s">
        <v>175</v>
      </c>
    </row>
    <row r="148" spans="2:65" s="1" customFormat="1" ht="6.95" customHeight="1" x14ac:dyDescent="0.2">
      <c r="B148" s="39"/>
      <c r="C148" s="40"/>
      <c r="D148" s="40"/>
      <c r="E148" s="40"/>
      <c r="F148" s="40"/>
      <c r="G148" s="40"/>
      <c r="H148" s="40"/>
      <c r="I148" s="40"/>
      <c r="J148" s="40"/>
      <c r="K148" s="40"/>
      <c r="L148" s="28"/>
    </row>
  </sheetData>
  <sheetProtection algorithmName="SHA-512" hashValue="1pZsi4V/xvXrM+kd+6M3fkU7SQ3YZC5KwpxIrhsYXptYirIubgV1+eUhrZNxuJiCbYHimvNjQEWUYnlVUuf78w==" saltValue="DrW5SYfGftP9k9NtvCcNDw==" spinCount="100000" sheet="1" objects="1" scenarios="1" formatColumns="0" formatRows="0" autoFilter="0"/>
  <autoFilter ref="C125:K147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6"/>
  <sheetViews>
    <sheetView showGridLines="0" topLeftCell="A94" workbookViewId="0">
      <selection activeCell="F118" sqref="F118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86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90" t="str">
        <f>'Rekapitulace stavby'!K6</f>
        <v>FVE Teza kanceláře</v>
      </c>
      <c r="F7" s="191"/>
      <c r="G7" s="191"/>
      <c r="H7" s="191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6" t="s">
        <v>176</v>
      </c>
      <c r="F9" s="189"/>
      <c r="G9" s="189"/>
      <c r="H9" s="18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92" t="str">
        <f>'Rekapitulace stavby'!E14</f>
        <v>Vyplň údaj</v>
      </c>
      <c r="F18" s="157"/>
      <c r="G18" s="157"/>
      <c r="H18" s="15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62" t="s">
        <v>1</v>
      </c>
      <c r="F27" s="162"/>
      <c r="G27" s="162"/>
      <c r="H27" s="162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ROUND((SUM(BE116:BE125)),  2)</f>
        <v>0</v>
      </c>
      <c r="I33" s="88">
        <v>0.21</v>
      </c>
      <c r="J33" s="87">
        <f>ROUND(((SUM(BE116:BE125))*I33),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ROUND((SUM(BF116:BF125)),  2)</f>
        <v>0</v>
      </c>
      <c r="I34" s="88">
        <v>0.15</v>
      </c>
      <c r="J34" s="87">
        <f>ROUND(((SUM(BF116:BF125))*I34),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ROUND((SUM(BG116:BG125)),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ROUND((SUM(BH116:BH125)),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ROUND((SUM(BI116:BI125)),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90" t="str">
        <f>E7</f>
        <v>FVE Teza kanceláře</v>
      </c>
      <c r="F85" s="191"/>
      <c r="G85" s="191"/>
      <c r="H85" s="191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6" t="str">
        <f>E9</f>
        <v>01 - Elektroinstalace</v>
      </c>
      <c r="F87" s="189"/>
      <c r="G87" s="189"/>
      <c r="H87" s="18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J116</f>
        <v>0</v>
      </c>
      <c r="L96" s="28"/>
      <c r="AU96" s="13" t="s">
        <v>97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108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90" t="str">
        <f>E7</f>
        <v>FVE Teza kanceláře</v>
      </c>
      <c r="F106" s="191"/>
      <c r="G106" s="191"/>
      <c r="H106" s="191"/>
      <c r="L106" s="28"/>
    </row>
    <row r="107" spans="2:12" s="1" customFormat="1" ht="12" customHeight="1" x14ac:dyDescent="0.2">
      <c r="B107" s="28"/>
      <c r="C107" s="23" t="s">
        <v>91</v>
      </c>
      <c r="L107" s="28"/>
    </row>
    <row r="108" spans="2:12" s="1" customFormat="1" ht="16.5" customHeight="1" x14ac:dyDescent="0.2">
      <c r="B108" s="28"/>
      <c r="E108" s="176" t="str">
        <f>E9</f>
        <v>01 - Elektroinstalace</v>
      </c>
      <c r="F108" s="189"/>
      <c r="G108" s="189"/>
      <c r="H108" s="189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8. 7. 2024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109</v>
      </c>
      <c r="D115" s="110" t="s">
        <v>58</v>
      </c>
      <c r="E115" s="110" t="s">
        <v>54</v>
      </c>
      <c r="F115" s="110" t="s">
        <v>55</v>
      </c>
      <c r="G115" s="110" t="s">
        <v>110</v>
      </c>
      <c r="H115" s="110" t="s">
        <v>111</v>
      </c>
      <c r="I115" s="110" t="s">
        <v>112</v>
      </c>
      <c r="J115" s="110" t="s">
        <v>95</v>
      </c>
      <c r="K115" s="111" t="s">
        <v>113</v>
      </c>
      <c r="L115" s="108"/>
      <c r="M115" s="53" t="s">
        <v>1</v>
      </c>
      <c r="N115" s="54" t="s">
        <v>37</v>
      </c>
      <c r="O115" s="54" t="s">
        <v>114</v>
      </c>
      <c r="P115" s="54" t="s">
        <v>115</v>
      </c>
      <c r="Q115" s="54" t="s">
        <v>116</v>
      </c>
      <c r="R115" s="54" t="s">
        <v>117</v>
      </c>
      <c r="S115" s="54" t="s">
        <v>118</v>
      </c>
      <c r="T115" s="55" t="s">
        <v>119</v>
      </c>
    </row>
    <row r="116" spans="2:65" s="1" customFormat="1" ht="22.7" customHeight="1" x14ac:dyDescent="0.25">
      <c r="B116" s="28"/>
      <c r="C116" s="58" t="s">
        <v>120</v>
      </c>
      <c r="J116" s="112">
        <f>BK116</f>
        <v>0</v>
      </c>
      <c r="L116" s="28"/>
      <c r="M116" s="56"/>
      <c r="N116" s="48"/>
      <c r="O116" s="48"/>
      <c r="P116" s="113">
        <f>SUM(P117:P125)</f>
        <v>0</v>
      </c>
      <c r="Q116" s="48"/>
      <c r="R116" s="113">
        <f>SUM(R117:R125)</f>
        <v>0</v>
      </c>
      <c r="S116" s="48"/>
      <c r="T116" s="114">
        <f>SUM(T117:T125)</f>
        <v>0</v>
      </c>
      <c r="AT116" s="13" t="s">
        <v>72</v>
      </c>
      <c r="AU116" s="13" t="s">
        <v>97</v>
      </c>
      <c r="BK116" s="115">
        <f>SUM(BK117:BK125)</f>
        <v>0</v>
      </c>
    </row>
    <row r="117" spans="2:65" s="1" customFormat="1" ht="16.5" customHeight="1" x14ac:dyDescent="0.2">
      <c r="B117" s="28"/>
      <c r="C117" s="128" t="s">
        <v>81</v>
      </c>
      <c r="D117" s="128" t="s">
        <v>126</v>
      </c>
      <c r="E117" s="129" t="s">
        <v>177</v>
      </c>
      <c r="F117" s="130" t="s">
        <v>267</v>
      </c>
      <c r="G117" s="131" t="s">
        <v>178</v>
      </c>
      <c r="H117" s="132">
        <v>1</v>
      </c>
      <c r="I117" s="133"/>
      <c r="J117" s="134">
        <f t="shared" ref="J117:J125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25" si="1">O117*H117</f>
        <v>0</v>
      </c>
      <c r="Q117" s="137">
        <v>0</v>
      </c>
      <c r="R117" s="137">
        <f t="shared" ref="R117:R125" si="2">Q117*H117</f>
        <v>0</v>
      </c>
      <c r="S117" s="137">
        <v>0</v>
      </c>
      <c r="T117" s="138">
        <f t="shared" ref="T117:T125" si="3">S117*H117</f>
        <v>0</v>
      </c>
      <c r="AR117" s="139" t="s">
        <v>145</v>
      </c>
      <c r="AT117" s="139" t="s">
        <v>126</v>
      </c>
      <c r="AU117" s="139" t="s">
        <v>73</v>
      </c>
      <c r="AY117" s="13" t="s">
        <v>123</v>
      </c>
      <c r="BE117" s="140">
        <f t="shared" ref="BE117:BE125" si="4">IF(N117="základní",J117,0)</f>
        <v>0</v>
      </c>
      <c r="BF117" s="140">
        <f t="shared" ref="BF117:BF125" si="5">IF(N117="snížená",J117,0)</f>
        <v>0</v>
      </c>
      <c r="BG117" s="140">
        <f t="shared" ref="BG117:BG125" si="6">IF(N117="zákl. přenesená",J117,0)</f>
        <v>0</v>
      </c>
      <c r="BH117" s="140">
        <f t="shared" ref="BH117:BH125" si="7">IF(N117="sníž. přenesená",J117,0)</f>
        <v>0</v>
      </c>
      <c r="BI117" s="140">
        <f t="shared" ref="BI117:BI125" si="8">IF(N117="nulová",J117,0)</f>
        <v>0</v>
      </c>
      <c r="BJ117" s="13" t="s">
        <v>81</v>
      </c>
      <c r="BK117" s="140">
        <f t="shared" ref="BK117:BK125" si="9">ROUND(I117*H117,2)</f>
        <v>0</v>
      </c>
      <c r="BL117" s="13" t="s">
        <v>145</v>
      </c>
      <c r="BM117" s="139" t="s">
        <v>179</v>
      </c>
    </row>
    <row r="118" spans="2:65" s="1" customFormat="1" ht="16.5" customHeight="1" x14ac:dyDescent="0.2">
      <c r="B118" s="28"/>
      <c r="C118" s="128" t="s">
        <v>83</v>
      </c>
      <c r="D118" s="128" t="s">
        <v>126</v>
      </c>
      <c r="E118" s="129" t="s">
        <v>180</v>
      </c>
      <c r="F118" s="130" t="s">
        <v>181</v>
      </c>
      <c r="G118" s="131" t="s">
        <v>178</v>
      </c>
      <c r="H118" s="132">
        <v>1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145</v>
      </c>
      <c r="AT118" s="139" t="s">
        <v>126</v>
      </c>
      <c r="AU118" s="139" t="s">
        <v>73</v>
      </c>
      <c r="AY118" s="13" t="s">
        <v>123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145</v>
      </c>
      <c r="BM118" s="139" t="s">
        <v>182</v>
      </c>
    </row>
    <row r="119" spans="2:65" s="1" customFormat="1" ht="16.5" customHeight="1" x14ac:dyDescent="0.2">
      <c r="B119" s="28"/>
      <c r="C119" s="128" t="s">
        <v>140</v>
      </c>
      <c r="D119" s="128" t="s">
        <v>126</v>
      </c>
      <c r="E119" s="129" t="s">
        <v>183</v>
      </c>
      <c r="F119" s="130" t="s">
        <v>184</v>
      </c>
      <c r="G119" s="131" t="s">
        <v>185</v>
      </c>
      <c r="H119" s="132">
        <v>1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145</v>
      </c>
      <c r="AT119" s="139" t="s">
        <v>126</v>
      </c>
      <c r="AU119" s="139" t="s">
        <v>73</v>
      </c>
      <c r="AY119" s="13" t="s">
        <v>123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145</v>
      </c>
      <c r="BM119" s="139" t="s">
        <v>186</v>
      </c>
    </row>
    <row r="120" spans="2:65" s="1" customFormat="1" ht="16.5" customHeight="1" x14ac:dyDescent="0.2">
      <c r="B120" s="28"/>
      <c r="C120" s="128" t="s">
        <v>145</v>
      </c>
      <c r="D120" s="128" t="s">
        <v>126</v>
      </c>
      <c r="E120" s="129" t="s">
        <v>187</v>
      </c>
      <c r="F120" s="130" t="s">
        <v>188</v>
      </c>
      <c r="G120" s="131" t="s">
        <v>178</v>
      </c>
      <c r="H120" s="132">
        <v>1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145</v>
      </c>
      <c r="AT120" s="139" t="s">
        <v>126</v>
      </c>
      <c r="AU120" s="139" t="s">
        <v>73</v>
      </c>
      <c r="AY120" s="13" t="s">
        <v>123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145</v>
      </c>
      <c r="BM120" s="139" t="s">
        <v>189</v>
      </c>
    </row>
    <row r="121" spans="2:65" s="1" customFormat="1" ht="16.5" customHeight="1" x14ac:dyDescent="0.2">
      <c r="B121" s="28"/>
      <c r="C121" s="128" t="s">
        <v>122</v>
      </c>
      <c r="D121" s="128" t="s">
        <v>126</v>
      </c>
      <c r="E121" s="129" t="s">
        <v>190</v>
      </c>
      <c r="F121" s="130" t="s">
        <v>191</v>
      </c>
      <c r="G121" s="131" t="s">
        <v>185</v>
      </c>
      <c r="H121" s="132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145</v>
      </c>
      <c r="AT121" s="139" t="s">
        <v>126</v>
      </c>
      <c r="AU121" s="139" t="s">
        <v>73</v>
      </c>
      <c r="AY121" s="13" t="s">
        <v>123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145</v>
      </c>
      <c r="BM121" s="139" t="s">
        <v>192</v>
      </c>
    </row>
    <row r="122" spans="2:65" s="1" customFormat="1" ht="16.5" customHeight="1" x14ac:dyDescent="0.2">
      <c r="B122" s="28"/>
      <c r="C122" s="128" t="s">
        <v>154</v>
      </c>
      <c r="D122" s="128" t="s">
        <v>126</v>
      </c>
      <c r="E122" s="129" t="s">
        <v>193</v>
      </c>
      <c r="F122" s="130" t="s">
        <v>181</v>
      </c>
      <c r="G122" s="131" t="s">
        <v>178</v>
      </c>
      <c r="H122" s="132">
        <v>1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145</v>
      </c>
      <c r="AT122" s="139" t="s">
        <v>126</v>
      </c>
      <c r="AU122" s="139" t="s">
        <v>73</v>
      </c>
      <c r="AY122" s="13" t="s">
        <v>123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145</v>
      </c>
      <c r="BM122" s="139" t="s">
        <v>194</v>
      </c>
    </row>
    <row r="123" spans="2:65" s="1" customFormat="1" ht="30" customHeight="1" x14ac:dyDescent="0.2">
      <c r="B123" s="28"/>
      <c r="C123" s="128" t="s">
        <v>159</v>
      </c>
      <c r="D123" s="128" t="s">
        <v>126</v>
      </c>
      <c r="E123" s="129" t="s">
        <v>195</v>
      </c>
      <c r="F123" s="130" t="s">
        <v>266</v>
      </c>
      <c r="G123" s="131" t="s">
        <v>178</v>
      </c>
      <c r="H123" s="132">
        <v>1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145</v>
      </c>
      <c r="AT123" s="139" t="s">
        <v>126</v>
      </c>
      <c r="AU123" s="139" t="s">
        <v>73</v>
      </c>
      <c r="AY123" s="13" t="s">
        <v>123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145</v>
      </c>
      <c r="BM123" s="139" t="s">
        <v>196</v>
      </c>
    </row>
    <row r="124" spans="2:65" s="1" customFormat="1" ht="16.5" customHeight="1" x14ac:dyDescent="0.2">
      <c r="B124" s="28"/>
      <c r="C124" s="128" t="s">
        <v>164</v>
      </c>
      <c r="D124" s="128" t="s">
        <v>126</v>
      </c>
      <c r="E124" s="129" t="s">
        <v>124</v>
      </c>
      <c r="F124" s="130" t="s">
        <v>197</v>
      </c>
      <c r="G124" s="131" t="s">
        <v>198</v>
      </c>
      <c r="H124" s="132">
        <v>1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145</v>
      </c>
      <c r="AT124" s="139" t="s">
        <v>126</v>
      </c>
      <c r="AU124" s="139" t="s">
        <v>73</v>
      </c>
      <c r="AY124" s="13" t="s">
        <v>123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145</v>
      </c>
      <c r="BM124" s="139" t="s">
        <v>199</v>
      </c>
    </row>
    <row r="125" spans="2:65" s="1" customFormat="1" ht="16.5" customHeight="1" x14ac:dyDescent="0.2">
      <c r="B125" s="28"/>
      <c r="C125" s="128" t="s">
        <v>170</v>
      </c>
      <c r="D125" s="128" t="s">
        <v>126</v>
      </c>
      <c r="E125" s="129" t="s">
        <v>134</v>
      </c>
      <c r="F125" s="130" t="s">
        <v>200</v>
      </c>
      <c r="G125" s="131" t="s">
        <v>198</v>
      </c>
      <c r="H125" s="132">
        <v>1</v>
      </c>
      <c r="I125" s="133"/>
      <c r="J125" s="134">
        <f t="shared" si="0"/>
        <v>0</v>
      </c>
      <c r="K125" s="130" t="s">
        <v>1</v>
      </c>
      <c r="L125" s="28"/>
      <c r="M125" s="145" t="s">
        <v>1</v>
      </c>
      <c r="N125" s="146" t="s">
        <v>38</v>
      </c>
      <c r="O125" s="147"/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AR125" s="139" t="s">
        <v>145</v>
      </c>
      <c r="AT125" s="139" t="s">
        <v>126</v>
      </c>
      <c r="AU125" s="139" t="s">
        <v>73</v>
      </c>
      <c r="AY125" s="13" t="s">
        <v>123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145</v>
      </c>
      <c r="BM125" s="139" t="s">
        <v>201</v>
      </c>
    </row>
    <row r="126" spans="2:65" s="1" customFormat="1" ht="6.95" customHeight="1" x14ac:dyDescent="0.2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28"/>
    </row>
  </sheetData>
  <sheetProtection algorithmName="SHA-512" hashValue="kp2IX8RHvezwygjg3X+dGQ43LXbjvOBKXayOcioAqEW095CePfUmH8o1FjHOJlNndNVj2ZD2BoJ/Qe5ZSm/Jmw==" saltValue="Y+Tu0sRV9UIDE9DHubYW+A==" spinCount="100000" sheet="1" objects="1" scenarios="1" formatColumns="0" formatRows="0" autoFilter="0"/>
  <autoFilter ref="C115:K125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"/>
  <sheetViews>
    <sheetView showGridLines="0" tabSelected="1" topLeftCell="A98" workbookViewId="0">
      <selection activeCell="H117" sqref="H117"/>
    </sheetView>
  </sheetViews>
  <sheetFormatPr defaultColWidth="12" defaultRowHeight="11.25" x14ac:dyDescent="0.2"/>
  <cols>
    <col min="1" max="1" width="8.1640625" customWidth="1"/>
    <col min="2" max="2" width="1.1640625" customWidth="1"/>
    <col min="3" max="4" width="4.1640625" customWidth="1"/>
    <col min="5" max="5" width="17.1640625" customWidth="1"/>
    <col min="6" max="6" width="50.6640625" customWidth="1"/>
    <col min="7" max="7" width="7.5" customWidth="1"/>
    <col min="8" max="8" width="14" customWidth="1"/>
    <col min="9" max="9" width="15.6640625" customWidth="1"/>
    <col min="10" max="11" width="22.1640625" customWidth="1"/>
    <col min="12" max="12" width="9.1640625" customWidth="1"/>
    <col min="13" max="13" width="10.6640625" hidden="1" customWidth="1"/>
    <col min="14" max="14" width="9.1640625" hidden="1"/>
    <col min="15" max="20" width="14.1640625" hidden="1" customWidth="1"/>
    <col min="21" max="21" width="16.1640625" hidden="1" customWidth="1"/>
    <col min="22" max="22" width="12.1640625" customWidth="1"/>
    <col min="23" max="23" width="16.1640625" customWidth="1"/>
    <col min="24" max="24" width="12.1640625" customWidth="1"/>
    <col min="25" max="25" width="15" customWidth="1"/>
    <col min="26" max="26" width="11" customWidth="1"/>
    <col min="27" max="27" width="15" customWidth="1"/>
    <col min="28" max="28" width="16.1640625" customWidth="1"/>
    <col min="29" max="29" width="11" customWidth="1"/>
    <col min="30" max="30" width="15" customWidth="1"/>
    <col min="31" max="31" width="16.1640625" customWidth="1"/>
    <col min="44" max="65" width="9.1640625" hidden="1"/>
  </cols>
  <sheetData>
    <row r="2" spans="2:46" ht="36.950000000000003" customHeight="1" x14ac:dyDescent="0.2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89</v>
      </c>
    </row>
    <row r="3" spans="2:46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83</v>
      </c>
    </row>
    <row r="4" spans="2:46" ht="24.95" customHeight="1" x14ac:dyDescent="0.2">
      <c r="B4" s="16"/>
      <c r="D4" s="17" t="s">
        <v>90</v>
      </c>
      <c r="L4" s="16"/>
      <c r="M4" s="82" t="s">
        <v>10</v>
      </c>
      <c r="AT4" s="13" t="s">
        <v>4</v>
      </c>
    </row>
    <row r="5" spans="2:46" ht="6.95" customHeight="1" x14ac:dyDescent="0.2">
      <c r="B5" s="16"/>
      <c r="L5" s="16"/>
    </row>
    <row r="6" spans="2:46" ht="12" customHeight="1" x14ac:dyDescent="0.2">
      <c r="B6" s="16"/>
      <c r="D6" s="23" t="s">
        <v>16</v>
      </c>
      <c r="L6" s="16"/>
    </row>
    <row r="7" spans="2:46" ht="16.5" customHeight="1" x14ac:dyDescent="0.2">
      <c r="B7" s="16"/>
      <c r="E7" s="190" t="str">
        <f>'Rekapitulace stavby'!K6</f>
        <v>FVE Teza kanceláře</v>
      </c>
      <c r="F7" s="191"/>
      <c r="G7" s="191"/>
      <c r="H7" s="191"/>
      <c r="L7" s="16"/>
    </row>
    <row r="8" spans="2:46" s="1" customFormat="1" ht="12" customHeight="1" x14ac:dyDescent="0.2">
      <c r="B8" s="28"/>
      <c r="D8" s="23" t="s">
        <v>91</v>
      </c>
      <c r="L8" s="28"/>
    </row>
    <row r="9" spans="2:46" s="1" customFormat="1" ht="16.5" customHeight="1" x14ac:dyDescent="0.2">
      <c r="B9" s="28"/>
      <c r="E9" s="176" t="s">
        <v>202</v>
      </c>
      <c r="F9" s="189"/>
      <c r="G9" s="189"/>
      <c r="H9" s="189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 x14ac:dyDescent="0.2">
      <c r="B12" s="28"/>
      <c r="D12" s="23" t="s">
        <v>20</v>
      </c>
      <c r="F12" s="21" t="s">
        <v>21</v>
      </c>
      <c r="I12" s="23" t="s">
        <v>22</v>
      </c>
      <c r="J12" s="47" t="str">
        <f>'Rekapitulace stavby'!AN8</f>
        <v>8. 7. 2024</v>
      </c>
      <c r="L12" s="28"/>
    </row>
    <row r="13" spans="2:46" s="1" customFormat="1" ht="10.7" customHeight="1" x14ac:dyDescent="0.2">
      <c r="B13" s="28"/>
      <c r="L13" s="28"/>
    </row>
    <row r="14" spans="2:46" s="1" customFormat="1" ht="12" customHeight="1" x14ac:dyDescent="0.2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 x14ac:dyDescent="0.2">
      <c r="B15" s="28"/>
      <c r="E15" s="21" t="s">
        <v>21</v>
      </c>
      <c r="I15" s="23" t="s">
        <v>26</v>
      </c>
      <c r="J15" s="21" t="s">
        <v>1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3" t="s">
        <v>27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 x14ac:dyDescent="0.2">
      <c r="B18" s="28"/>
      <c r="E18" s="192" t="str">
        <f>'Rekapitulace stavby'!E14</f>
        <v>Vyplň údaj</v>
      </c>
      <c r="F18" s="157"/>
      <c r="G18" s="157"/>
      <c r="H18" s="157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3" t="s">
        <v>29</v>
      </c>
      <c r="I20" s="23" t="s">
        <v>25</v>
      </c>
      <c r="J20" s="21" t="s">
        <v>1</v>
      </c>
      <c r="L20" s="28"/>
    </row>
    <row r="21" spans="2:12" s="1" customFormat="1" ht="18" customHeight="1" x14ac:dyDescent="0.2">
      <c r="B21" s="28"/>
      <c r="E21" s="21" t="s">
        <v>21</v>
      </c>
      <c r="I21" s="23" t="s">
        <v>26</v>
      </c>
      <c r="J21" s="21" t="s">
        <v>1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3" t="s">
        <v>31</v>
      </c>
      <c r="I23" s="23" t="s">
        <v>25</v>
      </c>
      <c r="J23" s="21" t="s">
        <v>1</v>
      </c>
      <c r="L23" s="28"/>
    </row>
    <row r="24" spans="2:12" s="1" customFormat="1" ht="18" customHeight="1" x14ac:dyDescent="0.2">
      <c r="B24" s="28"/>
      <c r="E24" s="21" t="s">
        <v>21</v>
      </c>
      <c r="I24" s="23" t="s">
        <v>26</v>
      </c>
      <c r="J24" s="21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3" t="s">
        <v>32</v>
      </c>
      <c r="L26" s="28"/>
    </row>
    <row r="27" spans="2:12" s="7" customFormat="1" ht="16.5" customHeight="1" x14ac:dyDescent="0.2">
      <c r="B27" s="83"/>
      <c r="E27" s="162" t="s">
        <v>1</v>
      </c>
      <c r="F27" s="162"/>
      <c r="G27" s="162"/>
      <c r="H27" s="162"/>
      <c r="L27" s="83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8"/>
      <c r="E29" s="48"/>
      <c r="F29" s="48"/>
      <c r="G29" s="48"/>
      <c r="H29" s="48"/>
      <c r="I29" s="48"/>
      <c r="J29" s="48"/>
      <c r="K29" s="48"/>
      <c r="L29" s="28"/>
    </row>
    <row r="30" spans="2:12" s="1" customFormat="1" ht="25.5" customHeight="1" x14ac:dyDescent="0.2">
      <c r="B30" s="28"/>
      <c r="D30" s="84" t="s">
        <v>33</v>
      </c>
      <c r="J30" s="60">
        <f>ROUND(J116, 2)</f>
        <v>0</v>
      </c>
      <c r="L30" s="28"/>
    </row>
    <row r="31" spans="2:12" s="1" customFormat="1" ht="6.95" customHeight="1" x14ac:dyDescent="0.2">
      <c r="B31" s="28"/>
      <c r="D31" s="48"/>
      <c r="E31" s="48"/>
      <c r="F31" s="48"/>
      <c r="G31" s="48"/>
      <c r="H31" s="48"/>
      <c r="I31" s="48"/>
      <c r="J31" s="48"/>
      <c r="K31" s="48"/>
      <c r="L31" s="28"/>
    </row>
    <row r="32" spans="2:12" s="1" customFormat="1" ht="14.45" customHeight="1" x14ac:dyDescent="0.2">
      <c r="B32" s="28"/>
      <c r="F32" s="85" t="s">
        <v>35</v>
      </c>
      <c r="I32" s="85" t="s">
        <v>34</v>
      </c>
      <c r="J32" s="85" t="s">
        <v>36</v>
      </c>
      <c r="L32" s="28"/>
    </row>
    <row r="33" spans="2:12" s="1" customFormat="1" ht="14.45" customHeight="1" x14ac:dyDescent="0.2">
      <c r="B33" s="28"/>
      <c r="D33" s="86" t="s">
        <v>37</v>
      </c>
      <c r="E33" s="23" t="s">
        <v>38</v>
      </c>
      <c r="F33" s="87">
        <f>ROUND((SUM(BE116:BE139)),  2)</f>
        <v>0</v>
      </c>
      <c r="I33" s="88">
        <v>0.21</v>
      </c>
      <c r="J33" s="87">
        <f>ROUND(((SUM(BE116:BE139))*I33),  2)</f>
        <v>0</v>
      </c>
      <c r="L33" s="28"/>
    </row>
    <row r="34" spans="2:12" s="1" customFormat="1" ht="14.45" customHeight="1" x14ac:dyDescent="0.2">
      <c r="B34" s="28"/>
      <c r="E34" s="23" t="s">
        <v>39</v>
      </c>
      <c r="F34" s="87">
        <f>ROUND((SUM(BF116:BF139)),  2)</f>
        <v>0</v>
      </c>
      <c r="I34" s="88">
        <v>0.15</v>
      </c>
      <c r="J34" s="87">
        <f>ROUND(((SUM(BF116:BF139))*I34),  2)</f>
        <v>0</v>
      </c>
      <c r="L34" s="28"/>
    </row>
    <row r="35" spans="2:12" s="1" customFormat="1" ht="14.45" hidden="1" customHeight="1" x14ac:dyDescent="0.2">
      <c r="B35" s="28"/>
      <c r="E35" s="23" t="s">
        <v>40</v>
      </c>
      <c r="F35" s="87">
        <f>ROUND((SUM(BG116:BG139)),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3" t="s">
        <v>41</v>
      </c>
      <c r="F36" s="87">
        <f>ROUND((SUM(BH116:BH139)),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3" t="s">
        <v>42</v>
      </c>
      <c r="F37" s="87">
        <f>ROUND((SUM(BI116:BI139)),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5" customHeight="1" x14ac:dyDescent="0.2">
      <c r="B39" s="28"/>
      <c r="C39" s="89"/>
      <c r="D39" s="90" t="s">
        <v>43</v>
      </c>
      <c r="E39" s="51"/>
      <c r="F39" s="51"/>
      <c r="G39" s="91" t="s">
        <v>44</v>
      </c>
      <c r="H39" s="92" t="s">
        <v>45</v>
      </c>
      <c r="I39" s="51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6"/>
      <c r="L41" s="16"/>
    </row>
    <row r="42" spans="2:12" ht="14.45" customHeight="1" x14ac:dyDescent="0.2">
      <c r="B42" s="16"/>
      <c r="L42" s="16"/>
    </row>
    <row r="43" spans="2:12" ht="14.45" customHeight="1" x14ac:dyDescent="0.2">
      <c r="B43" s="16"/>
      <c r="L43" s="16"/>
    </row>
    <row r="44" spans="2:12" ht="14.45" customHeight="1" x14ac:dyDescent="0.2">
      <c r="B44" s="16"/>
      <c r="L44" s="16"/>
    </row>
    <row r="45" spans="2:12" ht="14.45" customHeight="1" x14ac:dyDescent="0.2">
      <c r="B45" s="16"/>
      <c r="L45" s="16"/>
    </row>
    <row r="46" spans="2:12" ht="14.45" customHeight="1" x14ac:dyDescent="0.2">
      <c r="B46" s="16"/>
      <c r="L46" s="16"/>
    </row>
    <row r="47" spans="2:12" ht="14.45" customHeight="1" x14ac:dyDescent="0.2">
      <c r="B47" s="16"/>
      <c r="L47" s="16"/>
    </row>
    <row r="48" spans="2:12" ht="14.45" customHeight="1" x14ac:dyDescent="0.2">
      <c r="B48" s="16"/>
      <c r="L48" s="16"/>
    </row>
    <row r="49" spans="2:12" ht="14.45" customHeight="1" x14ac:dyDescent="0.2">
      <c r="B49" s="16"/>
      <c r="L49" s="16"/>
    </row>
    <row r="50" spans="2:12" s="1" customFormat="1" ht="14.45" customHeight="1" x14ac:dyDescent="0.2">
      <c r="B50" s="28"/>
      <c r="D50" s="36" t="s">
        <v>46</v>
      </c>
      <c r="E50" s="37"/>
      <c r="F50" s="37"/>
      <c r="G50" s="36" t="s">
        <v>47</v>
      </c>
      <c r="H50" s="37"/>
      <c r="I50" s="37"/>
      <c r="J50" s="37"/>
      <c r="K50" s="37"/>
      <c r="L50" s="28"/>
    </row>
    <row r="51" spans="2:12" x14ac:dyDescent="0.2">
      <c r="B51" s="16"/>
      <c r="L51" s="16"/>
    </row>
    <row r="52" spans="2:12" x14ac:dyDescent="0.2">
      <c r="B52" s="16"/>
      <c r="L52" s="16"/>
    </row>
    <row r="53" spans="2:12" x14ac:dyDescent="0.2">
      <c r="B53" s="16"/>
      <c r="L53" s="16"/>
    </row>
    <row r="54" spans="2:12" x14ac:dyDescent="0.2">
      <c r="B54" s="16"/>
      <c r="L54" s="16"/>
    </row>
    <row r="55" spans="2:12" x14ac:dyDescent="0.2">
      <c r="B55" s="16"/>
      <c r="L55" s="16"/>
    </row>
    <row r="56" spans="2:12" x14ac:dyDescent="0.2">
      <c r="B56" s="16"/>
      <c r="L56" s="16"/>
    </row>
    <row r="57" spans="2:12" x14ac:dyDescent="0.2">
      <c r="B57" s="16"/>
      <c r="L57" s="16"/>
    </row>
    <row r="58" spans="2:12" x14ac:dyDescent="0.2">
      <c r="B58" s="16"/>
      <c r="L58" s="16"/>
    </row>
    <row r="59" spans="2:12" x14ac:dyDescent="0.2">
      <c r="B59" s="16"/>
      <c r="L59" s="16"/>
    </row>
    <row r="60" spans="2:12" x14ac:dyDescent="0.2">
      <c r="B60" s="16"/>
      <c r="L60" s="16"/>
    </row>
    <row r="61" spans="2:12" s="1" customFormat="1" ht="12.75" x14ac:dyDescent="0.2">
      <c r="B61" s="28"/>
      <c r="D61" s="38" t="s">
        <v>48</v>
      </c>
      <c r="E61" s="30"/>
      <c r="F61" s="95" t="s">
        <v>49</v>
      </c>
      <c r="G61" s="38" t="s">
        <v>48</v>
      </c>
      <c r="H61" s="30"/>
      <c r="I61" s="30"/>
      <c r="J61" s="96" t="s">
        <v>49</v>
      </c>
      <c r="K61" s="30"/>
      <c r="L61" s="28"/>
    </row>
    <row r="62" spans="2:12" x14ac:dyDescent="0.2">
      <c r="B62" s="16"/>
      <c r="L62" s="16"/>
    </row>
    <row r="63" spans="2:12" x14ac:dyDescent="0.2">
      <c r="B63" s="16"/>
      <c r="L63" s="16"/>
    </row>
    <row r="64" spans="2:12" x14ac:dyDescent="0.2">
      <c r="B64" s="16"/>
      <c r="L64" s="16"/>
    </row>
    <row r="65" spans="2:12" s="1" customFormat="1" ht="12.75" x14ac:dyDescent="0.2">
      <c r="B65" s="28"/>
      <c r="D65" s="36" t="s">
        <v>50</v>
      </c>
      <c r="E65" s="37"/>
      <c r="F65" s="37"/>
      <c r="G65" s="36" t="s">
        <v>51</v>
      </c>
      <c r="H65" s="37"/>
      <c r="I65" s="37"/>
      <c r="J65" s="37"/>
      <c r="K65" s="37"/>
      <c r="L65" s="28"/>
    </row>
    <row r="66" spans="2:12" x14ac:dyDescent="0.2">
      <c r="B66" s="16"/>
      <c r="L66" s="16"/>
    </row>
    <row r="67" spans="2:12" x14ac:dyDescent="0.2">
      <c r="B67" s="16"/>
      <c r="L67" s="16"/>
    </row>
    <row r="68" spans="2:12" x14ac:dyDescent="0.2">
      <c r="B68" s="16"/>
      <c r="L68" s="16"/>
    </row>
    <row r="69" spans="2:12" x14ac:dyDescent="0.2">
      <c r="B69" s="16"/>
      <c r="L69" s="16"/>
    </row>
    <row r="70" spans="2:12" x14ac:dyDescent="0.2">
      <c r="B70" s="16"/>
      <c r="L70" s="16"/>
    </row>
    <row r="71" spans="2:12" x14ac:dyDescent="0.2">
      <c r="B71" s="16"/>
      <c r="L71" s="16"/>
    </row>
    <row r="72" spans="2:12" x14ac:dyDescent="0.2">
      <c r="B72" s="16"/>
      <c r="L72" s="16"/>
    </row>
    <row r="73" spans="2:12" x14ac:dyDescent="0.2">
      <c r="B73" s="16"/>
      <c r="L73" s="16"/>
    </row>
    <row r="74" spans="2:12" x14ac:dyDescent="0.2">
      <c r="B74" s="16"/>
      <c r="L74" s="16"/>
    </row>
    <row r="75" spans="2:12" x14ac:dyDescent="0.2">
      <c r="B75" s="16"/>
      <c r="L75" s="16"/>
    </row>
    <row r="76" spans="2:12" s="1" customFormat="1" ht="12.75" x14ac:dyDescent="0.2">
      <c r="B76" s="28"/>
      <c r="D76" s="38" t="s">
        <v>48</v>
      </c>
      <c r="E76" s="30"/>
      <c r="F76" s="95" t="s">
        <v>49</v>
      </c>
      <c r="G76" s="38" t="s">
        <v>48</v>
      </c>
      <c r="H76" s="30"/>
      <c r="I76" s="30"/>
      <c r="J76" s="96" t="s">
        <v>49</v>
      </c>
      <c r="K76" s="30"/>
      <c r="L76" s="28"/>
    </row>
    <row r="77" spans="2:12" s="1" customFormat="1" ht="14.45" customHeight="1" x14ac:dyDescent="0.2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8"/>
    </row>
    <row r="81" spans="2:47" s="1" customFormat="1" ht="6.95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8"/>
    </row>
    <row r="82" spans="2:47" s="1" customFormat="1" ht="24.95" customHeight="1" x14ac:dyDescent="0.2">
      <c r="B82" s="28"/>
      <c r="C82" s="17" t="s">
        <v>93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3" t="s">
        <v>16</v>
      </c>
      <c r="L84" s="28"/>
    </row>
    <row r="85" spans="2:47" s="1" customFormat="1" ht="16.5" customHeight="1" x14ac:dyDescent="0.2">
      <c r="B85" s="28"/>
      <c r="E85" s="190" t="str">
        <f>E7</f>
        <v>FVE Teza kanceláře</v>
      </c>
      <c r="F85" s="191"/>
      <c r="G85" s="191"/>
      <c r="H85" s="191"/>
      <c r="L85" s="28"/>
    </row>
    <row r="86" spans="2:47" s="1" customFormat="1" ht="12" customHeight="1" x14ac:dyDescent="0.2">
      <c r="B86" s="28"/>
      <c r="C86" s="23" t="s">
        <v>91</v>
      </c>
      <c r="L86" s="28"/>
    </row>
    <row r="87" spans="2:47" s="1" customFormat="1" ht="16.5" customHeight="1" x14ac:dyDescent="0.2">
      <c r="B87" s="28"/>
      <c r="E87" s="176" t="str">
        <f>E9</f>
        <v>02 - Fotovoltaický systém</v>
      </c>
      <c r="F87" s="189"/>
      <c r="G87" s="189"/>
      <c r="H87" s="189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3" t="s">
        <v>20</v>
      </c>
      <c r="F89" s="21" t="str">
        <f>F12</f>
        <v xml:space="preserve"> </v>
      </c>
      <c r="I89" s="23" t="s">
        <v>22</v>
      </c>
      <c r="J89" s="47" t="str">
        <f>IF(J12="","",J12)</f>
        <v>8. 7. 2024</v>
      </c>
      <c r="L89" s="28"/>
    </row>
    <row r="90" spans="2:47" s="1" customFormat="1" ht="6.95" customHeight="1" x14ac:dyDescent="0.2">
      <c r="B90" s="28"/>
      <c r="L90" s="28"/>
    </row>
    <row r="91" spans="2:47" s="1" customFormat="1" ht="15.2" customHeight="1" x14ac:dyDescent="0.2">
      <c r="B91" s="28"/>
      <c r="C91" s="23" t="s">
        <v>24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 x14ac:dyDescent="0.2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94</v>
      </c>
      <c r="D94" s="89"/>
      <c r="E94" s="89"/>
      <c r="F94" s="89"/>
      <c r="G94" s="89"/>
      <c r="H94" s="89"/>
      <c r="I94" s="89"/>
      <c r="J94" s="98" t="s">
        <v>95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7" customHeight="1" x14ac:dyDescent="0.2">
      <c r="B96" s="28"/>
      <c r="C96" s="99" t="s">
        <v>96</v>
      </c>
      <c r="J96" s="60">
        <f>J116</f>
        <v>0</v>
      </c>
      <c r="L96" s="28"/>
      <c r="AU96" s="13" t="s">
        <v>97</v>
      </c>
    </row>
    <row r="97" spans="2:12" s="1" customFormat="1" ht="21.75" customHeight="1" x14ac:dyDescent="0.2">
      <c r="B97" s="28"/>
      <c r="L97" s="28"/>
    </row>
    <row r="98" spans="2:12" s="1" customFormat="1" ht="6.95" customHeight="1" x14ac:dyDescent="0.2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28"/>
    </row>
    <row r="102" spans="2:12" s="1" customFormat="1" ht="6.95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28"/>
    </row>
    <row r="103" spans="2:12" s="1" customFormat="1" ht="24.95" customHeight="1" x14ac:dyDescent="0.2">
      <c r="B103" s="28"/>
      <c r="C103" s="17" t="s">
        <v>108</v>
      </c>
      <c r="L103" s="28"/>
    </row>
    <row r="104" spans="2:12" s="1" customFormat="1" ht="6.95" customHeight="1" x14ac:dyDescent="0.2">
      <c r="B104" s="28"/>
      <c r="L104" s="28"/>
    </row>
    <row r="105" spans="2:12" s="1" customFormat="1" ht="12" customHeight="1" x14ac:dyDescent="0.2">
      <c r="B105" s="28"/>
      <c r="C105" s="23" t="s">
        <v>16</v>
      </c>
      <c r="L105" s="28"/>
    </row>
    <row r="106" spans="2:12" s="1" customFormat="1" ht="16.5" customHeight="1" x14ac:dyDescent="0.2">
      <c r="B106" s="28"/>
      <c r="E106" s="190" t="str">
        <f>E7</f>
        <v>FVE Teza kanceláře</v>
      </c>
      <c r="F106" s="191"/>
      <c r="G106" s="191"/>
      <c r="H106" s="191"/>
      <c r="L106" s="28"/>
    </row>
    <row r="107" spans="2:12" s="1" customFormat="1" ht="12" customHeight="1" x14ac:dyDescent="0.2">
      <c r="B107" s="28"/>
      <c r="C107" s="23" t="s">
        <v>91</v>
      </c>
      <c r="L107" s="28"/>
    </row>
    <row r="108" spans="2:12" s="1" customFormat="1" ht="16.5" customHeight="1" x14ac:dyDescent="0.2">
      <c r="B108" s="28"/>
      <c r="E108" s="176" t="str">
        <f>E9</f>
        <v>02 - Fotovoltaický systém</v>
      </c>
      <c r="F108" s="189"/>
      <c r="G108" s="189"/>
      <c r="H108" s="189"/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3" t="s">
        <v>20</v>
      </c>
      <c r="F110" s="21" t="str">
        <f>F12</f>
        <v xml:space="preserve"> </v>
      </c>
      <c r="I110" s="23" t="s">
        <v>22</v>
      </c>
      <c r="J110" s="47" t="str">
        <f>IF(J12="","",J12)</f>
        <v>8. 7. 2024</v>
      </c>
      <c r="L110" s="28"/>
    </row>
    <row r="111" spans="2:12" s="1" customFormat="1" ht="6.95" customHeight="1" x14ac:dyDescent="0.2">
      <c r="B111" s="28"/>
      <c r="L111" s="28"/>
    </row>
    <row r="112" spans="2:12" s="1" customFormat="1" ht="15.2" customHeight="1" x14ac:dyDescent="0.2">
      <c r="B112" s="28"/>
      <c r="C112" s="23" t="s">
        <v>24</v>
      </c>
      <c r="F112" s="21" t="str">
        <f>E15</f>
        <v xml:space="preserve"> </v>
      </c>
      <c r="I112" s="23" t="s">
        <v>29</v>
      </c>
      <c r="J112" s="26" t="str">
        <f>E21</f>
        <v xml:space="preserve"> </v>
      </c>
      <c r="L112" s="28"/>
    </row>
    <row r="113" spans="2:65" s="1" customFormat="1" ht="15.2" customHeight="1" x14ac:dyDescent="0.2">
      <c r="B113" s="28"/>
      <c r="C113" s="23" t="s">
        <v>27</v>
      </c>
      <c r="F113" s="21" t="str">
        <f>IF(E18="","",E18)</f>
        <v>Vyplň údaj</v>
      </c>
      <c r="I113" s="23" t="s">
        <v>31</v>
      </c>
      <c r="J113" s="26" t="str">
        <f>E24</f>
        <v xml:space="preserve"> </v>
      </c>
      <c r="L113" s="28"/>
    </row>
    <row r="114" spans="2:65" s="1" customFormat="1" ht="10.35" customHeight="1" x14ac:dyDescent="0.2">
      <c r="B114" s="28"/>
      <c r="L114" s="28"/>
    </row>
    <row r="115" spans="2:65" s="10" customFormat="1" ht="29.25" customHeight="1" x14ac:dyDescent="0.2">
      <c r="B115" s="108"/>
      <c r="C115" s="109" t="s">
        <v>109</v>
      </c>
      <c r="D115" s="110" t="s">
        <v>58</v>
      </c>
      <c r="E115" s="110" t="s">
        <v>54</v>
      </c>
      <c r="F115" s="110" t="s">
        <v>55</v>
      </c>
      <c r="G115" s="110" t="s">
        <v>110</v>
      </c>
      <c r="H115" s="110" t="s">
        <v>111</v>
      </c>
      <c r="I115" s="110" t="s">
        <v>112</v>
      </c>
      <c r="J115" s="110" t="s">
        <v>95</v>
      </c>
      <c r="K115" s="111" t="s">
        <v>113</v>
      </c>
      <c r="L115" s="108"/>
      <c r="M115" s="53" t="s">
        <v>1</v>
      </c>
      <c r="N115" s="54" t="s">
        <v>37</v>
      </c>
      <c r="O115" s="54" t="s">
        <v>114</v>
      </c>
      <c r="P115" s="54" t="s">
        <v>115</v>
      </c>
      <c r="Q115" s="54" t="s">
        <v>116</v>
      </c>
      <c r="R115" s="54" t="s">
        <v>117</v>
      </c>
      <c r="S115" s="54" t="s">
        <v>118</v>
      </c>
      <c r="T115" s="55" t="s">
        <v>119</v>
      </c>
    </row>
    <row r="116" spans="2:65" s="1" customFormat="1" ht="22.7" customHeight="1" x14ac:dyDescent="0.25">
      <c r="B116" s="28"/>
      <c r="C116" s="58" t="s">
        <v>120</v>
      </c>
      <c r="J116" s="112">
        <f>BK116</f>
        <v>0</v>
      </c>
      <c r="L116" s="28"/>
      <c r="M116" s="56"/>
      <c r="N116" s="48"/>
      <c r="O116" s="48"/>
      <c r="P116" s="113">
        <f>SUM(P117:P139)</f>
        <v>0</v>
      </c>
      <c r="Q116" s="48"/>
      <c r="R116" s="113">
        <f>SUM(R117:R139)</f>
        <v>0</v>
      </c>
      <c r="S116" s="48"/>
      <c r="T116" s="114">
        <f>SUM(T117:T139)</f>
        <v>0</v>
      </c>
      <c r="AT116" s="13" t="s">
        <v>72</v>
      </c>
      <c r="AU116" s="13" t="s">
        <v>97</v>
      </c>
      <c r="BK116" s="115">
        <f>SUM(BK117:BK139)</f>
        <v>0</v>
      </c>
    </row>
    <row r="117" spans="2:65" s="1" customFormat="1" ht="24.2" customHeight="1" x14ac:dyDescent="0.2">
      <c r="B117" s="28"/>
      <c r="C117" s="128" t="s">
        <v>81</v>
      </c>
      <c r="D117" s="128" t="s">
        <v>126</v>
      </c>
      <c r="E117" s="129" t="s">
        <v>203</v>
      </c>
      <c r="F117" s="150" t="s">
        <v>271</v>
      </c>
      <c r="G117" s="131" t="s">
        <v>185</v>
      </c>
      <c r="H117" s="193">
        <v>2</v>
      </c>
      <c r="I117" s="133"/>
      <c r="J117" s="134">
        <f t="shared" ref="J117:J139" si="0">ROUND(I117*H117,2)</f>
        <v>0</v>
      </c>
      <c r="K117" s="130" t="s">
        <v>1</v>
      </c>
      <c r="L117" s="28"/>
      <c r="M117" s="135" t="s">
        <v>1</v>
      </c>
      <c r="N117" s="136" t="s">
        <v>38</v>
      </c>
      <c r="P117" s="137">
        <f t="shared" ref="P117:P139" si="1">O117*H117</f>
        <v>0</v>
      </c>
      <c r="Q117" s="137">
        <v>0</v>
      </c>
      <c r="R117" s="137">
        <f t="shared" ref="R117:R139" si="2">Q117*H117</f>
        <v>0</v>
      </c>
      <c r="S117" s="137">
        <v>0</v>
      </c>
      <c r="T117" s="138">
        <f t="shared" ref="T117:T139" si="3">S117*H117</f>
        <v>0</v>
      </c>
      <c r="AR117" s="139" t="s">
        <v>145</v>
      </c>
      <c r="AT117" s="139" t="s">
        <v>126</v>
      </c>
      <c r="AU117" s="139" t="s">
        <v>73</v>
      </c>
      <c r="AY117" s="13" t="s">
        <v>123</v>
      </c>
      <c r="BE117" s="140">
        <f t="shared" ref="BE117:BE139" si="4">IF(N117="základní",J117,0)</f>
        <v>0</v>
      </c>
      <c r="BF117" s="140">
        <f t="shared" ref="BF117:BF139" si="5">IF(N117="snížená",J117,0)</f>
        <v>0</v>
      </c>
      <c r="BG117" s="140">
        <f t="shared" ref="BG117:BG139" si="6">IF(N117="zákl. přenesená",J117,0)</f>
        <v>0</v>
      </c>
      <c r="BH117" s="140">
        <f t="shared" ref="BH117:BH139" si="7">IF(N117="sníž. přenesená",J117,0)</f>
        <v>0</v>
      </c>
      <c r="BI117" s="140">
        <f t="shared" ref="BI117:BI139" si="8">IF(N117="nulová",J117,0)</f>
        <v>0</v>
      </c>
      <c r="BJ117" s="13" t="s">
        <v>81</v>
      </c>
      <c r="BK117" s="140">
        <f t="shared" ref="BK117:BK139" si="9">ROUND(I117*H117,2)</f>
        <v>0</v>
      </c>
      <c r="BL117" s="13" t="s">
        <v>145</v>
      </c>
      <c r="BM117" s="139" t="s">
        <v>204</v>
      </c>
    </row>
    <row r="118" spans="2:65" s="1" customFormat="1" ht="16.5" customHeight="1" x14ac:dyDescent="0.2">
      <c r="B118" s="28"/>
      <c r="C118" s="128" t="s">
        <v>83</v>
      </c>
      <c r="D118" s="128" t="s">
        <v>126</v>
      </c>
      <c r="E118" s="129" t="s">
        <v>205</v>
      </c>
      <c r="F118" s="130" t="s">
        <v>206</v>
      </c>
      <c r="G118" s="131" t="s">
        <v>185</v>
      </c>
      <c r="H118" s="193">
        <v>104</v>
      </c>
      <c r="I118" s="133"/>
      <c r="J118" s="134">
        <f t="shared" si="0"/>
        <v>0</v>
      </c>
      <c r="K118" s="130" t="s">
        <v>1</v>
      </c>
      <c r="L118" s="28"/>
      <c r="M118" s="135" t="s">
        <v>1</v>
      </c>
      <c r="N118" s="136" t="s">
        <v>38</v>
      </c>
      <c r="P118" s="137">
        <f t="shared" si="1"/>
        <v>0</v>
      </c>
      <c r="Q118" s="137">
        <v>0</v>
      </c>
      <c r="R118" s="137">
        <f t="shared" si="2"/>
        <v>0</v>
      </c>
      <c r="S118" s="137">
        <v>0</v>
      </c>
      <c r="T118" s="138">
        <f t="shared" si="3"/>
        <v>0</v>
      </c>
      <c r="AR118" s="139" t="s">
        <v>145</v>
      </c>
      <c r="AT118" s="139" t="s">
        <v>126</v>
      </c>
      <c r="AU118" s="139" t="s">
        <v>73</v>
      </c>
      <c r="AY118" s="13" t="s">
        <v>123</v>
      </c>
      <c r="BE118" s="140">
        <f t="shared" si="4"/>
        <v>0</v>
      </c>
      <c r="BF118" s="140">
        <f t="shared" si="5"/>
        <v>0</v>
      </c>
      <c r="BG118" s="140">
        <f t="shared" si="6"/>
        <v>0</v>
      </c>
      <c r="BH118" s="140">
        <f t="shared" si="7"/>
        <v>0</v>
      </c>
      <c r="BI118" s="140">
        <f t="shared" si="8"/>
        <v>0</v>
      </c>
      <c r="BJ118" s="13" t="s">
        <v>81</v>
      </c>
      <c r="BK118" s="140">
        <f t="shared" si="9"/>
        <v>0</v>
      </c>
      <c r="BL118" s="13" t="s">
        <v>145</v>
      </c>
      <c r="BM118" s="139" t="s">
        <v>207</v>
      </c>
    </row>
    <row r="119" spans="2:65" s="1" customFormat="1" ht="16.5" customHeight="1" x14ac:dyDescent="0.2">
      <c r="B119" s="28"/>
      <c r="C119" s="128" t="s">
        <v>140</v>
      </c>
      <c r="D119" s="128" t="s">
        <v>126</v>
      </c>
      <c r="E119" s="129" t="s">
        <v>208</v>
      </c>
      <c r="F119" s="130" t="s">
        <v>209</v>
      </c>
      <c r="G119" s="131" t="s">
        <v>185</v>
      </c>
      <c r="H119" s="193">
        <v>2</v>
      </c>
      <c r="I119" s="133"/>
      <c r="J119" s="134">
        <f t="shared" si="0"/>
        <v>0</v>
      </c>
      <c r="K119" s="130" t="s">
        <v>1</v>
      </c>
      <c r="L119" s="28"/>
      <c r="M119" s="135" t="s">
        <v>1</v>
      </c>
      <c r="N119" s="136" t="s">
        <v>38</v>
      </c>
      <c r="P119" s="137">
        <f t="shared" si="1"/>
        <v>0</v>
      </c>
      <c r="Q119" s="137">
        <v>0</v>
      </c>
      <c r="R119" s="137">
        <f t="shared" si="2"/>
        <v>0</v>
      </c>
      <c r="S119" s="137">
        <v>0</v>
      </c>
      <c r="T119" s="138">
        <f t="shared" si="3"/>
        <v>0</v>
      </c>
      <c r="AR119" s="139" t="s">
        <v>145</v>
      </c>
      <c r="AT119" s="139" t="s">
        <v>126</v>
      </c>
      <c r="AU119" s="139" t="s">
        <v>73</v>
      </c>
      <c r="AY119" s="13" t="s">
        <v>123</v>
      </c>
      <c r="BE119" s="140">
        <f t="shared" si="4"/>
        <v>0</v>
      </c>
      <c r="BF119" s="140">
        <f t="shared" si="5"/>
        <v>0</v>
      </c>
      <c r="BG119" s="140">
        <f t="shared" si="6"/>
        <v>0</v>
      </c>
      <c r="BH119" s="140">
        <f t="shared" si="7"/>
        <v>0</v>
      </c>
      <c r="BI119" s="140">
        <f t="shared" si="8"/>
        <v>0</v>
      </c>
      <c r="BJ119" s="13" t="s">
        <v>81</v>
      </c>
      <c r="BK119" s="140">
        <f t="shared" si="9"/>
        <v>0</v>
      </c>
      <c r="BL119" s="13" t="s">
        <v>145</v>
      </c>
      <c r="BM119" s="139" t="s">
        <v>210</v>
      </c>
    </row>
    <row r="120" spans="2:65" s="1" customFormat="1" ht="16.5" customHeight="1" x14ac:dyDescent="0.2">
      <c r="B120" s="28"/>
      <c r="C120" s="128" t="s">
        <v>145</v>
      </c>
      <c r="D120" s="128" t="s">
        <v>126</v>
      </c>
      <c r="E120" s="129" t="s">
        <v>180</v>
      </c>
      <c r="F120" s="130" t="s">
        <v>211</v>
      </c>
      <c r="G120" s="131" t="s">
        <v>212</v>
      </c>
      <c r="H120" s="193">
        <v>150</v>
      </c>
      <c r="I120" s="133"/>
      <c r="J120" s="134">
        <f t="shared" si="0"/>
        <v>0</v>
      </c>
      <c r="K120" s="130" t="s">
        <v>1</v>
      </c>
      <c r="L120" s="28"/>
      <c r="M120" s="135" t="s">
        <v>1</v>
      </c>
      <c r="N120" s="136" t="s">
        <v>38</v>
      </c>
      <c r="P120" s="137">
        <f t="shared" si="1"/>
        <v>0</v>
      </c>
      <c r="Q120" s="137">
        <v>0</v>
      </c>
      <c r="R120" s="137">
        <f t="shared" si="2"/>
        <v>0</v>
      </c>
      <c r="S120" s="137">
        <v>0</v>
      </c>
      <c r="T120" s="138">
        <f t="shared" si="3"/>
        <v>0</v>
      </c>
      <c r="AR120" s="139" t="s">
        <v>145</v>
      </c>
      <c r="AT120" s="139" t="s">
        <v>126</v>
      </c>
      <c r="AU120" s="139" t="s">
        <v>73</v>
      </c>
      <c r="AY120" s="13" t="s">
        <v>123</v>
      </c>
      <c r="BE120" s="140">
        <f t="shared" si="4"/>
        <v>0</v>
      </c>
      <c r="BF120" s="140">
        <f t="shared" si="5"/>
        <v>0</v>
      </c>
      <c r="BG120" s="140">
        <f t="shared" si="6"/>
        <v>0</v>
      </c>
      <c r="BH120" s="140">
        <f t="shared" si="7"/>
        <v>0</v>
      </c>
      <c r="BI120" s="140">
        <f t="shared" si="8"/>
        <v>0</v>
      </c>
      <c r="BJ120" s="13" t="s">
        <v>81</v>
      </c>
      <c r="BK120" s="140">
        <f t="shared" si="9"/>
        <v>0</v>
      </c>
      <c r="BL120" s="13" t="s">
        <v>145</v>
      </c>
      <c r="BM120" s="139" t="s">
        <v>213</v>
      </c>
    </row>
    <row r="121" spans="2:65" s="1" customFormat="1" ht="16.5" customHeight="1" x14ac:dyDescent="0.2">
      <c r="B121" s="28"/>
      <c r="C121" s="128" t="s">
        <v>122</v>
      </c>
      <c r="D121" s="128" t="s">
        <v>126</v>
      </c>
      <c r="E121" s="129" t="s">
        <v>214</v>
      </c>
      <c r="F121" s="130" t="s">
        <v>215</v>
      </c>
      <c r="G121" s="131" t="s">
        <v>178</v>
      </c>
      <c r="H121" s="193">
        <v>1</v>
      </c>
      <c r="I121" s="133"/>
      <c r="J121" s="134">
        <f t="shared" si="0"/>
        <v>0</v>
      </c>
      <c r="K121" s="130" t="s">
        <v>1</v>
      </c>
      <c r="L121" s="28"/>
      <c r="M121" s="135" t="s">
        <v>1</v>
      </c>
      <c r="N121" s="136" t="s">
        <v>38</v>
      </c>
      <c r="P121" s="137">
        <f t="shared" si="1"/>
        <v>0</v>
      </c>
      <c r="Q121" s="137">
        <v>0</v>
      </c>
      <c r="R121" s="137">
        <f t="shared" si="2"/>
        <v>0</v>
      </c>
      <c r="S121" s="137">
        <v>0</v>
      </c>
      <c r="T121" s="138">
        <f t="shared" si="3"/>
        <v>0</v>
      </c>
      <c r="AR121" s="139" t="s">
        <v>145</v>
      </c>
      <c r="AT121" s="139" t="s">
        <v>126</v>
      </c>
      <c r="AU121" s="139" t="s">
        <v>73</v>
      </c>
      <c r="AY121" s="13" t="s">
        <v>123</v>
      </c>
      <c r="BE121" s="140">
        <f t="shared" si="4"/>
        <v>0</v>
      </c>
      <c r="BF121" s="140">
        <f t="shared" si="5"/>
        <v>0</v>
      </c>
      <c r="BG121" s="140">
        <f t="shared" si="6"/>
        <v>0</v>
      </c>
      <c r="BH121" s="140">
        <f t="shared" si="7"/>
        <v>0</v>
      </c>
      <c r="BI121" s="140">
        <f t="shared" si="8"/>
        <v>0</v>
      </c>
      <c r="BJ121" s="13" t="s">
        <v>81</v>
      </c>
      <c r="BK121" s="140">
        <f t="shared" si="9"/>
        <v>0</v>
      </c>
      <c r="BL121" s="13" t="s">
        <v>145</v>
      </c>
      <c r="BM121" s="139" t="s">
        <v>216</v>
      </c>
    </row>
    <row r="122" spans="2:65" s="1" customFormat="1" ht="16.5" customHeight="1" x14ac:dyDescent="0.2">
      <c r="B122" s="28"/>
      <c r="C122" s="128" t="s">
        <v>154</v>
      </c>
      <c r="D122" s="128" t="s">
        <v>126</v>
      </c>
      <c r="E122" s="129" t="s">
        <v>217</v>
      </c>
      <c r="F122" s="130" t="s">
        <v>218</v>
      </c>
      <c r="G122" s="131" t="s">
        <v>212</v>
      </c>
      <c r="H122" s="193">
        <v>50</v>
      </c>
      <c r="I122" s="133"/>
      <c r="J122" s="134">
        <f t="shared" si="0"/>
        <v>0</v>
      </c>
      <c r="K122" s="130" t="s">
        <v>1</v>
      </c>
      <c r="L122" s="28"/>
      <c r="M122" s="135" t="s">
        <v>1</v>
      </c>
      <c r="N122" s="136" t="s">
        <v>38</v>
      </c>
      <c r="P122" s="137">
        <f t="shared" si="1"/>
        <v>0</v>
      </c>
      <c r="Q122" s="137">
        <v>0</v>
      </c>
      <c r="R122" s="137">
        <f t="shared" si="2"/>
        <v>0</v>
      </c>
      <c r="S122" s="137">
        <v>0</v>
      </c>
      <c r="T122" s="138">
        <f t="shared" si="3"/>
        <v>0</v>
      </c>
      <c r="AR122" s="139" t="s">
        <v>145</v>
      </c>
      <c r="AT122" s="139" t="s">
        <v>126</v>
      </c>
      <c r="AU122" s="139" t="s">
        <v>73</v>
      </c>
      <c r="AY122" s="13" t="s">
        <v>123</v>
      </c>
      <c r="BE122" s="140">
        <f t="shared" si="4"/>
        <v>0</v>
      </c>
      <c r="BF122" s="140">
        <f t="shared" si="5"/>
        <v>0</v>
      </c>
      <c r="BG122" s="140">
        <f t="shared" si="6"/>
        <v>0</v>
      </c>
      <c r="BH122" s="140">
        <f t="shared" si="7"/>
        <v>0</v>
      </c>
      <c r="BI122" s="140">
        <f t="shared" si="8"/>
        <v>0</v>
      </c>
      <c r="BJ122" s="13" t="s">
        <v>81</v>
      </c>
      <c r="BK122" s="140">
        <f t="shared" si="9"/>
        <v>0</v>
      </c>
      <c r="BL122" s="13" t="s">
        <v>145</v>
      </c>
      <c r="BM122" s="139" t="s">
        <v>219</v>
      </c>
    </row>
    <row r="123" spans="2:65" s="1" customFormat="1" ht="16.5" customHeight="1" x14ac:dyDescent="0.2">
      <c r="B123" s="28"/>
      <c r="C123" s="128" t="s">
        <v>159</v>
      </c>
      <c r="D123" s="128" t="s">
        <v>126</v>
      </c>
      <c r="E123" s="129" t="s">
        <v>220</v>
      </c>
      <c r="F123" s="130" t="s">
        <v>221</v>
      </c>
      <c r="G123" s="131" t="s">
        <v>185</v>
      </c>
      <c r="H123" s="193">
        <v>104</v>
      </c>
      <c r="I123" s="133"/>
      <c r="J123" s="134">
        <f t="shared" si="0"/>
        <v>0</v>
      </c>
      <c r="K123" s="130" t="s">
        <v>1</v>
      </c>
      <c r="L123" s="28"/>
      <c r="M123" s="135" t="s">
        <v>1</v>
      </c>
      <c r="N123" s="136" t="s">
        <v>38</v>
      </c>
      <c r="P123" s="137">
        <f t="shared" si="1"/>
        <v>0</v>
      </c>
      <c r="Q123" s="137">
        <v>0</v>
      </c>
      <c r="R123" s="137">
        <f t="shared" si="2"/>
        <v>0</v>
      </c>
      <c r="S123" s="137">
        <v>0</v>
      </c>
      <c r="T123" s="138">
        <f t="shared" si="3"/>
        <v>0</v>
      </c>
      <c r="AR123" s="139" t="s">
        <v>145</v>
      </c>
      <c r="AT123" s="139" t="s">
        <v>126</v>
      </c>
      <c r="AU123" s="139" t="s">
        <v>73</v>
      </c>
      <c r="AY123" s="13" t="s">
        <v>123</v>
      </c>
      <c r="BE123" s="140">
        <f t="shared" si="4"/>
        <v>0</v>
      </c>
      <c r="BF123" s="140">
        <f t="shared" si="5"/>
        <v>0</v>
      </c>
      <c r="BG123" s="140">
        <f t="shared" si="6"/>
        <v>0</v>
      </c>
      <c r="BH123" s="140">
        <f t="shared" si="7"/>
        <v>0</v>
      </c>
      <c r="BI123" s="140">
        <f t="shared" si="8"/>
        <v>0</v>
      </c>
      <c r="BJ123" s="13" t="s">
        <v>81</v>
      </c>
      <c r="BK123" s="140">
        <f t="shared" si="9"/>
        <v>0</v>
      </c>
      <c r="BL123" s="13" t="s">
        <v>145</v>
      </c>
      <c r="BM123" s="139" t="s">
        <v>222</v>
      </c>
    </row>
    <row r="124" spans="2:65" s="1" customFormat="1" ht="16.5" customHeight="1" x14ac:dyDescent="0.2">
      <c r="B124" s="28"/>
      <c r="C124" s="128" t="s">
        <v>164</v>
      </c>
      <c r="D124" s="128" t="s">
        <v>126</v>
      </c>
      <c r="E124" s="129" t="s">
        <v>183</v>
      </c>
      <c r="F124" s="130" t="s">
        <v>184</v>
      </c>
      <c r="G124" s="131" t="s">
        <v>185</v>
      </c>
      <c r="H124" s="193">
        <v>1</v>
      </c>
      <c r="I124" s="133"/>
      <c r="J124" s="134">
        <f t="shared" si="0"/>
        <v>0</v>
      </c>
      <c r="K124" s="130" t="s">
        <v>1</v>
      </c>
      <c r="L124" s="28"/>
      <c r="M124" s="135" t="s">
        <v>1</v>
      </c>
      <c r="N124" s="136" t="s">
        <v>38</v>
      </c>
      <c r="P124" s="137">
        <f t="shared" si="1"/>
        <v>0</v>
      </c>
      <c r="Q124" s="137">
        <v>0</v>
      </c>
      <c r="R124" s="137">
        <f t="shared" si="2"/>
        <v>0</v>
      </c>
      <c r="S124" s="137">
        <v>0</v>
      </c>
      <c r="T124" s="138">
        <f t="shared" si="3"/>
        <v>0</v>
      </c>
      <c r="AR124" s="139" t="s">
        <v>145</v>
      </c>
      <c r="AT124" s="139" t="s">
        <v>126</v>
      </c>
      <c r="AU124" s="139" t="s">
        <v>73</v>
      </c>
      <c r="AY124" s="13" t="s">
        <v>123</v>
      </c>
      <c r="BE124" s="140">
        <f t="shared" si="4"/>
        <v>0</v>
      </c>
      <c r="BF124" s="140">
        <f t="shared" si="5"/>
        <v>0</v>
      </c>
      <c r="BG124" s="140">
        <f t="shared" si="6"/>
        <v>0</v>
      </c>
      <c r="BH124" s="140">
        <f t="shared" si="7"/>
        <v>0</v>
      </c>
      <c r="BI124" s="140">
        <f t="shared" si="8"/>
        <v>0</v>
      </c>
      <c r="BJ124" s="13" t="s">
        <v>81</v>
      </c>
      <c r="BK124" s="140">
        <f t="shared" si="9"/>
        <v>0</v>
      </c>
      <c r="BL124" s="13" t="s">
        <v>145</v>
      </c>
      <c r="BM124" s="139" t="s">
        <v>223</v>
      </c>
    </row>
    <row r="125" spans="2:65" s="1" customFormat="1" ht="16.5" customHeight="1" x14ac:dyDescent="0.2">
      <c r="B125" s="28"/>
      <c r="C125" s="128" t="s">
        <v>170</v>
      </c>
      <c r="D125" s="128" t="s">
        <v>126</v>
      </c>
      <c r="E125" s="129" t="s">
        <v>187</v>
      </c>
      <c r="F125" s="130" t="s">
        <v>224</v>
      </c>
      <c r="G125" s="131" t="s">
        <v>225</v>
      </c>
      <c r="H125" s="193">
        <v>5</v>
      </c>
      <c r="I125" s="133"/>
      <c r="J125" s="134">
        <f t="shared" si="0"/>
        <v>0</v>
      </c>
      <c r="K125" s="130" t="s">
        <v>1</v>
      </c>
      <c r="L125" s="28"/>
      <c r="M125" s="135" t="s">
        <v>1</v>
      </c>
      <c r="N125" s="136" t="s">
        <v>38</v>
      </c>
      <c r="P125" s="137">
        <f t="shared" si="1"/>
        <v>0</v>
      </c>
      <c r="Q125" s="137">
        <v>0</v>
      </c>
      <c r="R125" s="137">
        <f t="shared" si="2"/>
        <v>0</v>
      </c>
      <c r="S125" s="137">
        <v>0</v>
      </c>
      <c r="T125" s="138">
        <f t="shared" si="3"/>
        <v>0</v>
      </c>
      <c r="AR125" s="139" t="s">
        <v>145</v>
      </c>
      <c r="AT125" s="139" t="s">
        <v>126</v>
      </c>
      <c r="AU125" s="139" t="s">
        <v>73</v>
      </c>
      <c r="AY125" s="13" t="s">
        <v>123</v>
      </c>
      <c r="BE125" s="140">
        <f t="shared" si="4"/>
        <v>0</v>
      </c>
      <c r="BF125" s="140">
        <f t="shared" si="5"/>
        <v>0</v>
      </c>
      <c r="BG125" s="140">
        <f t="shared" si="6"/>
        <v>0</v>
      </c>
      <c r="BH125" s="140">
        <f t="shared" si="7"/>
        <v>0</v>
      </c>
      <c r="BI125" s="140">
        <f t="shared" si="8"/>
        <v>0</v>
      </c>
      <c r="BJ125" s="13" t="s">
        <v>81</v>
      </c>
      <c r="BK125" s="140">
        <f t="shared" si="9"/>
        <v>0</v>
      </c>
      <c r="BL125" s="13" t="s">
        <v>145</v>
      </c>
      <c r="BM125" s="139" t="s">
        <v>226</v>
      </c>
    </row>
    <row r="126" spans="2:65" s="1" customFormat="1" ht="16.5" customHeight="1" x14ac:dyDescent="0.2">
      <c r="B126" s="28"/>
      <c r="C126" s="128" t="s">
        <v>173</v>
      </c>
      <c r="D126" s="128" t="s">
        <v>126</v>
      </c>
      <c r="E126" s="129" t="s">
        <v>190</v>
      </c>
      <c r="F126" s="130" t="s">
        <v>188</v>
      </c>
      <c r="G126" s="131" t="s">
        <v>178</v>
      </c>
      <c r="H126" s="193">
        <v>1</v>
      </c>
      <c r="I126" s="133"/>
      <c r="J126" s="134">
        <f t="shared" si="0"/>
        <v>0</v>
      </c>
      <c r="K126" s="130" t="s">
        <v>1</v>
      </c>
      <c r="L126" s="28"/>
      <c r="M126" s="135" t="s">
        <v>1</v>
      </c>
      <c r="N126" s="136" t="s">
        <v>38</v>
      </c>
      <c r="P126" s="137">
        <f t="shared" si="1"/>
        <v>0</v>
      </c>
      <c r="Q126" s="137">
        <v>0</v>
      </c>
      <c r="R126" s="137">
        <f t="shared" si="2"/>
        <v>0</v>
      </c>
      <c r="S126" s="137">
        <v>0</v>
      </c>
      <c r="T126" s="138">
        <f t="shared" si="3"/>
        <v>0</v>
      </c>
      <c r="AR126" s="139" t="s">
        <v>145</v>
      </c>
      <c r="AT126" s="139" t="s">
        <v>126</v>
      </c>
      <c r="AU126" s="139" t="s">
        <v>73</v>
      </c>
      <c r="AY126" s="13" t="s">
        <v>123</v>
      </c>
      <c r="BE126" s="140">
        <f t="shared" si="4"/>
        <v>0</v>
      </c>
      <c r="BF126" s="140">
        <f t="shared" si="5"/>
        <v>0</v>
      </c>
      <c r="BG126" s="140">
        <f t="shared" si="6"/>
        <v>0</v>
      </c>
      <c r="BH126" s="140">
        <f t="shared" si="7"/>
        <v>0</v>
      </c>
      <c r="BI126" s="140">
        <f t="shared" si="8"/>
        <v>0</v>
      </c>
      <c r="BJ126" s="13" t="s">
        <v>81</v>
      </c>
      <c r="BK126" s="140">
        <f t="shared" si="9"/>
        <v>0</v>
      </c>
      <c r="BL126" s="13" t="s">
        <v>145</v>
      </c>
      <c r="BM126" s="139" t="s">
        <v>227</v>
      </c>
    </row>
    <row r="127" spans="2:65" s="1" customFormat="1" ht="16.5" customHeight="1" x14ac:dyDescent="0.2">
      <c r="B127" s="28"/>
      <c r="C127" s="128" t="s">
        <v>228</v>
      </c>
      <c r="D127" s="128" t="s">
        <v>126</v>
      </c>
      <c r="E127" s="129" t="s">
        <v>229</v>
      </c>
      <c r="F127" s="130" t="s">
        <v>230</v>
      </c>
      <c r="G127" s="131" t="s">
        <v>178</v>
      </c>
      <c r="H127" s="193">
        <v>1</v>
      </c>
      <c r="I127" s="133"/>
      <c r="J127" s="134">
        <f t="shared" si="0"/>
        <v>0</v>
      </c>
      <c r="K127" s="130" t="s">
        <v>1</v>
      </c>
      <c r="L127" s="28"/>
      <c r="M127" s="135" t="s">
        <v>1</v>
      </c>
      <c r="N127" s="136" t="s">
        <v>38</v>
      </c>
      <c r="P127" s="137">
        <f t="shared" si="1"/>
        <v>0</v>
      </c>
      <c r="Q127" s="137">
        <v>0</v>
      </c>
      <c r="R127" s="137">
        <f t="shared" si="2"/>
        <v>0</v>
      </c>
      <c r="S127" s="137">
        <v>0</v>
      </c>
      <c r="T127" s="138">
        <f t="shared" si="3"/>
        <v>0</v>
      </c>
      <c r="AR127" s="139" t="s">
        <v>145</v>
      </c>
      <c r="AT127" s="139" t="s">
        <v>126</v>
      </c>
      <c r="AU127" s="139" t="s">
        <v>73</v>
      </c>
      <c r="AY127" s="13" t="s">
        <v>123</v>
      </c>
      <c r="BE127" s="140">
        <f t="shared" si="4"/>
        <v>0</v>
      </c>
      <c r="BF127" s="140">
        <f t="shared" si="5"/>
        <v>0</v>
      </c>
      <c r="BG127" s="140">
        <f t="shared" si="6"/>
        <v>0</v>
      </c>
      <c r="BH127" s="140">
        <f t="shared" si="7"/>
        <v>0</v>
      </c>
      <c r="BI127" s="140">
        <f t="shared" si="8"/>
        <v>0</v>
      </c>
      <c r="BJ127" s="13" t="s">
        <v>81</v>
      </c>
      <c r="BK127" s="140">
        <f t="shared" si="9"/>
        <v>0</v>
      </c>
      <c r="BL127" s="13" t="s">
        <v>145</v>
      </c>
      <c r="BM127" s="139" t="s">
        <v>231</v>
      </c>
    </row>
    <row r="128" spans="2:65" s="1" customFormat="1" ht="16.5" customHeight="1" x14ac:dyDescent="0.2">
      <c r="B128" s="28"/>
      <c r="C128" s="128" t="s">
        <v>232</v>
      </c>
      <c r="D128" s="128" t="s">
        <v>126</v>
      </c>
      <c r="E128" s="129" t="s">
        <v>233</v>
      </c>
      <c r="F128" s="130" t="s">
        <v>191</v>
      </c>
      <c r="G128" s="131" t="s">
        <v>185</v>
      </c>
      <c r="H128" s="193">
        <v>1</v>
      </c>
      <c r="I128" s="133"/>
      <c r="J128" s="134">
        <f t="shared" si="0"/>
        <v>0</v>
      </c>
      <c r="K128" s="130" t="s">
        <v>1</v>
      </c>
      <c r="L128" s="28"/>
      <c r="M128" s="135" t="s">
        <v>1</v>
      </c>
      <c r="N128" s="136" t="s">
        <v>38</v>
      </c>
      <c r="P128" s="137">
        <f t="shared" si="1"/>
        <v>0</v>
      </c>
      <c r="Q128" s="137">
        <v>0</v>
      </c>
      <c r="R128" s="137">
        <f t="shared" si="2"/>
        <v>0</v>
      </c>
      <c r="S128" s="137">
        <v>0</v>
      </c>
      <c r="T128" s="138">
        <f t="shared" si="3"/>
        <v>0</v>
      </c>
      <c r="AR128" s="139" t="s">
        <v>145</v>
      </c>
      <c r="AT128" s="139" t="s">
        <v>126</v>
      </c>
      <c r="AU128" s="139" t="s">
        <v>73</v>
      </c>
      <c r="AY128" s="13" t="s">
        <v>123</v>
      </c>
      <c r="BE128" s="140">
        <f t="shared" si="4"/>
        <v>0</v>
      </c>
      <c r="BF128" s="140">
        <f t="shared" si="5"/>
        <v>0</v>
      </c>
      <c r="BG128" s="140">
        <f t="shared" si="6"/>
        <v>0</v>
      </c>
      <c r="BH128" s="140">
        <f t="shared" si="7"/>
        <v>0</v>
      </c>
      <c r="BI128" s="140">
        <f t="shared" si="8"/>
        <v>0</v>
      </c>
      <c r="BJ128" s="13" t="s">
        <v>81</v>
      </c>
      <c r="BK128" s="140">
        <f t="shared" si="9"/>
        <v>0</v>
      </c>
      <c r="BL128" s="13" t="s">
        <v>145</v>
      </c>
      <c r="BM128" s="139" t="s">
        <v>234</v>
      </c>
    </row>
    <row r="129" spans="2:65" s="1" customFormat="1" ht="36" customHeight="1" x14ac:dyDescent="0.2">
      <c r="B129" s="28"/>
      <c r="C129" s="128" t="s">
        <v>235</v>
      </c>
      <c r="D129" s="128" t="s">
        <v>126</v>
      </c>
      <c r="E129" s="129" t="s">
        <v>193</v>
      </c>
      <c r="F129" s="150" t="s">
        <v>265</v>
      </c>
      <c r="G129" s="131" t="s">
        <v>185</v>
      </c>
      <c r="H129" s="193">
        <v>2</v>
      </c>
      <c r="I129" s="133"/>
      <c r="J129" s="134">
        <f t="shared" si="0"/>
        <v>0</v>
      </c>
      <c r="K129" s="130" t="s">
        <v>1</v>
      </c>
      <c r="L129" s="28"/>
      <c r="M129" s="135" t="s">
        <v>1</v>
      </c>
      <c r="N129" s="136" t="s">
        <v>38</v>
      </c>
      <c r="P129" s="137">
        <f t="shared" si="1"/>
        <v>0</v>
      </c>
      <c r="Q129" s="137">
        <v>0</v>
      </c>
      <c r="R129" s="137">
        <f t="shared" si="2"/>
        <v>0</v>
      </c>
      <c r="S129" s="137">
        <v>0</v>
      </c>
      <c r="T129" s="138">
        <f t="shared" si="3"/>
        <v>0</v>
      </c>
      <c r="AR129" s="139" t="s">
        <v>145</v>
      </c>
      <c r="AT129" s="139" t="s">
        <v>126</v>
      </c>
      <c r="AU129" s="139" t="s">
        <v>73</v>
      </c>
      <c r="AY129" s="13" t="s">
        <v>123</v>
      </c>
      <c r="BE129" s="140">
        <f t="shared" si="4"/>
        <v>0</v>
      </c>
      <c r="BF129" s="140">
        <f t="shared" si="5"/>
        <v>0</v>
      </c>
      <c r="BG129" s="140">
        <f t="shared" si="6"/>
        <v>0</v>
      </c>
      <c r="BH129" s="140">
        <f t="shared" si="7"/>
        <v>0</v>
      </c>
      <c r="BI129" s="140">
        <f t="shared" si="8"/>
        <v>0</v>
      </c>
      <c r="BJ129" s="13" t="s">
        <v>81</v>
      </c>
      <c r="BK129" s="140">
        <f t="shared" si="9"/>
        <v>0</v>
      </c>
      <c r="BL129" s="13" t="s">
        <v>145</v>
      </c>
      <c r="BM129" s="139" t="s">
        <v>236</v>
      </c>
    </row>
    <row r="130" spans="2:65" s="1" customFormat="1" ht="59.1" customHeight="1" x14ac:dyDescent="0.2">
      <c r="B130" s="28"/>
      <c r="C130" s="128" t="s">
        <v>237</v>
      </c>
      <c r="D130" s="128" t="s">
        <v>126</v>
      </c>
      <c r="E130" s="129" t="s">
        <v>195</v>
      </c>
      <c r="F130" s="150" t="s">
        <v>270</v>
      </c>
      <c r="G130" s="131" t="s">
        <v>185</v>
      </c>
      <c r="H130" s="193">
        <v>1</v>
      </c>
      <c r="I130" s="133"/>
      <c r="J130" s="134">
        <f t="shared" si="0"/>
        <v>0</v>
      </c>
      <c r="K130" s="130" t="s">
        <v>1</v>
      </c>
      <c r="L130" s="28"/>
      <c r="M130" s="135" t="s">
        <v>1</v>
      </c>
      <c r="N130" s="136" t="s">
        <v>38</v>
      </c>
      <c r="P130" s="137">
        <f t="shared" si="1"/>
        <v>0</v>
      </c>
      <c r="Q130" s="137">
        <v>0</v>
      </c>
      <c r="R130" s="137">
        <f t="shared" si="2"/>
        <v>0</v>
      </c>
      <c r="S130" s="137">
        <v>0</v>
      </c>
      <c r="T130" s="138">
        <f t="shared" si="3"/>
        <v>0</v>
      </c>
      <c r="AR130" s="139" t="s">
        <v>145</v>
      </c>
      <c r="AT130" s="139" t="s">
        <v>126</v>
      </c>
      <c r="AU130" s="139" t="s">
        <v>73</v>
      </c>
      <c r="AY130" s="13" t="s">
        <v>123</v>
      </c>
      <c r="BE130" s="140">
        <f t="shared" si="4"/>
        <v>0</v>
      </c>
      <c r="BF130" s="140">
        <f t="shared" si="5"/>
        <v>0</v>
      </c>
      <c r="BG130" s="140">
        <f t="shared" si="6"/>
        <v>0</v>
      </c>
      <c r="BH130" s="140">
        <f t="shared" si="7"/>
        <v>0</v>
      </c>
      <c r="BI130" s="140">
        <f t="shared" si="8"/>
        <v>0</v>
      </c>
      <c r="BJ130" s="13" t="s">
        <v>81</v>
      </c>
      <c r="BK130" s="140">
        <f t="shared" si="9"/>
        <v>0</v>
      </c>
      <c r="BL130" s="13" t="s">
        <v>145</v>
      </c>
      <c r="BM130" s="139" t="s">
        <v>238</v>
      </c>
    </row>
    <row r="131" spans="2:65" s="1" customFormat="1" ht="16.5" customHeight="1" x14ac:dyDescent="0.2">
      <c r="B131" s="28"/>
      <c r="C131" s="128" t="s">
        <v>8</v>
      </c>
      <c r="D131" s="128" t="s">
        <v>126</v>
      </c>
      <c r="E131" s="129" t="s">
        <v>239</v>
      </c>
      <c r="F131" s="130" t="s">
        <v>240</v>
      </c>
      <c r="G131" s="131" t="s">
        <v>178</v>
      </c>
      <c r="H131" s="193">
        <v>1</v>
      </c>
      <c r="I131" s="133"/>
      <c r="J131" s="134">
        <f t="shared" si="0"/>
        <v>0</v>
      </c>
      <c r="K131" s="130" t="s">
        <v>1</v>
      </c>
      <c r="L131" s="28"/>
      <c r="M131" s="135" t="s">
        <v>1</v>
      </c>
      <c r="N131" s="136" t="s">
        <v>38</v>
      </c>
      <c r="P131" s="137">
        <f t="shared" si="1"/>
        <v>0</v>
      </c>
      <c r="Q131" s="137">
        <v>0</v>
      </c>
      <c r="R131" s="137">
        <f t="shared" si="2"/>
        <v>0</v>
      </c>
      <c r="S131" s="137">
        <v>0</v>
      </c>
      <c r="T131" s="138">
        <f t="shared" si="3"/>
        <v>0</v>
      </c>
      <c r="AR131" s="139" t="s">
        <v>145</v>
      </c>
      <c r="AT131" s="139" t="s">
        <v>126</v>
      </c>
      <c r="AU131" s="139" t="s">
        <v>73</v>
      </c>
      <c r="AY131" s="13" t="s">
        <v>123</v>
      </c>
      <c r="BE131" s="140">
        <f t="shared" si="4"/>
        <v>0</v>
      </c>
      <c r="BF131" s="140">
        <f t="shared" si="5"/>
        <v>0</v>
      </c>
      <c r="BG131" s="140">
        <f t="shared" si="6"/>
        <v>0</v>
      </c>
      <c r="BH131" s="140">
        <f t="shared" si="7"/>
        <v>0</v>
      </c>
      <c r="BI131" s="140">
        <f t="shared" si="8"/>
        <v>0</v>
      </c>
      <c r="BJ131" s="13" t="s">
        <v>81</v>
      </c>
      <c r="BK131" s="140">
        <f t="shared" si="9"/>
        <v>0</v>
      </c>
      <c r="BL131" s="13" t="s">
        <v>145</v>
      </c>
      <c r="BM131" s="139" t="s">
        <v>241</v>
      </c>
    </row>
    <row r="132" spans="2:65" s="1" customFormat="1" ht="54" customHeight="1" x14ac:dyDescent="0.2">
      <c r="B132" s="28"/>
      <c r="C132" s="128" t="s">
        <v>242</v>
      </c>
      <c r="D132" s="128" t="s">
        <v>126</v>
      </c>
      <c r="E132" s="129" t="s">
        <v>243</v>
      </c>
      <c r="F132" s="150" t="s">
        <v>269</v>
      </c>
      <c r="G132" s="131" t="s">
        <v>185</v>
      </c>
      <c r="H132" s="193">
        <v>52</v>
      </c>
      <c r="I132" s="133"/>
      <c r="J132" s="134">
        <f t="shared" si="0"/>
        <v>0</v>
      </c>
      <c r="K132" s="130" t="s">
        <v>1</v>
      </c>
      <c r="L132" s="28"/>
      <c r="M132" s="135" t="s">
        <v>1</v>
      </c>
      <c r="N132" s="136" t="s">
        <v>38</v>
      </c>
      <c r="P132" s="137">
        <f t="shared" si="1"/>
        <v>0</v>
      </c>
      <c r="Q132" s="137">
        <v>0</v>
      </c>
      <c r="R132" s="137">
        <f t="shared" si="2"/>
        <v>0</v>
      </c>
      <c r="S132" s="137">
        <v>0</v>
      </c>
      <c r="T132" s="138">
        <f t="shared" si="3"/>
        <v>0</v>
      </c>
      <c r="AR132" s="139" t="s">
        <v>145</v>
      </c>
      <c r="AT132" s="139" t="s">
        <v>126</v>
      </c>
      <c r="AU132" s="139" t="s">
        <v>73</v>
      </c>
      <c r="AY132" s="13" t="s">
        <v>123</v>
      </c>
      <c r="BE132" s="140">
        <f t="shared" si="4"/>
        <v>0</v>
      </c>
      <c r="BF132" s="140">
        <f t="shared" si="5"/>
        <v>0</v>
      </c>
      <c r="BG132" s="140">
        <f t="shared" si="6"/>
        <v>0</v>
      </c>
      <c r="BH132" s="140">
        <f t="shared" si="7"/>
        <v>0</v>
      </c>
      <c r="BI132" s="140">
        <f t="shared" si="8"/>
        <v>0</v>
      </c>
      <c r="BJ132" s="13" t="s">
        <v>81</v>
      </c>
      <c r="BK132" s="140">
        <f t="shared" si="9"/>
        <v>0</v>
      </c>
      <c r="BL132" s="13" t="s">
        <v>145</v>
      </c>
      <c r="BM132" s="139" t="s">
        <v>244</v>
      </c>
    </row>
    <row r="133" spans="2:65" s="1" customFormat="1" ht="107.1" customHeight="1" x14ac:dyDescent="0.2">
      <c r="B133" s="28"/>
      <c r="C133" s="128" t="s">
        <v>245</v>
      </c>
      <c r="D133" s="128" t="s">
        <v>126</v>
      </c>
      <c r="E133" s="129" t="s">
        <v>246</v>
      </c>
      <c r="F133" s="150" t="s">
        <v>268</v>
      </c>
      <c r="G133" s="131" t="s">
        <v>185</v>
      </c>
      <c r="H133" s="193">
        <v>104</v>
      </c>
      <c r="I133" s="133"/>
      <c r="J133" s="134">
        <f t="shared" si="0"/>
        <v>0</v>
      </c>
      <c r="K133" s="130" t="s">
        <v>1</v>
      </c>
      <c r="L133" s="28"/>
      <c r="M133" s="135" t="s">
        <v>1</v>
      </c>
      <c r="N133" s="136" t="s">
        <v>38</v>
      </c>
      <c r="P133" s="137">
        <f t="shared" si="1"/>
        <v>0</v>
      </c>
      <c r="Q133" s="137">
        <v>0</v>
      </c>
      <c r="R133" s="137">
        <f t="shared" si="2"/>
        <v>0</v>
      </c>
      <c r="S133" s="137">
        <v>0</v>
      </c>
      <c r="T133" s="138">
        <f t="shared" si="3"/>
        <v>0</v>
      </c>
      <c r="AR133" s="139" t="s">
        <v>145</v>
      </c>
      <c r="AT133" s="139" t="s">
        <v>126</v>
      </c>
      <c r="AU133" s="139" t="s">
        <v>73</v>
      </c>
      <c r="AY133" s="13" t="s">
        <v>123</v>
      </c>
      <c r="BE133" s="140">
        <f t="shared" si="4"/>
        <v>0</v>
      </c>
      <c r="BF133" s="140">
        <f t="shared" si="5"/>
        <v>0</v>
      </c>
      <c r="BG133" s="140">
        <f t="shared" si="6"/>
        <v>0</v>
      </c>
      <c r="BH133" s="140">
        <f t="shared" si="7"/>
        <v>0</v>
      </c>
      <c r="BI133" s="140">
        <f t="shared" si="8"/>
        <v>0</v>
      </c>
      <c r="BJ133" s="13" t="s">
        <v>81</v>
      </c>
      <c r="BK133" s="140">
        <f t="shared" si="9"/>
        <v>0</v>
      </c>
      <c r="BL133" s="13" t="s">
        <v>145</v>
      </c>
      <c r="BM133" s="139" t="s">
        <v>247</v>
      </c>
    </row>
    <row r="134" spans="2:65" s="1" customFormat="1" ht="16.5" customHeight="1" x14ac:dyDescent="0.2">
      <c r="B134" s="28"/>
      <c r="C134" s="128" t="s">
        <v>248</v>
      </c>
      <c r="D134" s="128" t="s">
        <v>126</v>
      </c>
      <c r="E134" s="129" t="s">
        <v>249</v>
      </c>
      <c r="F134" s="130" t="s">
        <v>272</v>
      </c>
      <c r="G134" s="131" t="s">
        <v>212</v>
      </c>
      <c r="H134" s="193">
        <v>100</v>
      </c>
      <c r="I134" s="133"/>
      <c r="J134" s="134">
        <f t="shared" si="0"/>
        <v>0</v>
      </c>
      <c r="K134" s="130" t="s">
        <v>1</v>
      </c>
      <c r="L134" s="28"/>
      <c r="M134" s="135" t="s">
        <v>1</v>
      </c>
      <c r="N134" s="136" t="s">
        <v>38</v>
      </c>
      <c r="P134" s="137">
        <f t="shared" si="1"/>
        <v>0</v>
      </c>
      <c r="Q134" s="137">
        <v>0</v>
      </c>
      <c r="R134" s="137">
        <f t="shared" si="2"/>
        <v>0</v>
      </c>
      <c r="S134" s="137">
        <v>0</v>
      </c>
      <c r="T134" s="138">
        <f t="shared" si="3"/>
        <v>0</v>
      </c>
      <c r="AR134" s="139" t="s">
        <v>145</v>
      </c>
      <c r="AT134" s="139" t="s">
        <v>126</v>
      </c>
      <c r="AU134" s="139" t="s">
        <v>73</v>
      </c>
      <c r="AY134" s="13" t="s">
        <v>123</v>
      </c>
      <c r="BE134" s="140">
        <f t="shared" si="4"/>
        <v>0</v>
      </c>
      <c r="BF134" s="140">
        <f t="shared" si="5"/>
        <v>0</v>
      </c>
      <c r="BG134" s="140">
        <f t="shared" si="6"/>
        <v>0</v>
      </c>
      <c r="BH134" s="140">
        <f t="shared" si="7"/>
        <v>0</v>
      </c>
      <c r="BI134" s="140">
        <f t="shared" si="8"/>
        <v>0</v>
      </c>
      <c r="BJ134" s="13" t="s">
        <v>81</v>
      </c>
      <c r="BK134" s="140">
        <f t="shared" si="9"/>
        <v>0</v>
      </c>
      <c r="BL134" s="13" t="s">
        <v>145</v>
      </c>
      <c r="BM134" s="139" t="s">
        <v>250</v>
      </c>
    </row>
    <row r="135" spans="2:65" s="1" customFormat="1" ht="16.5" customHeight="1" x14ac:dyDescent="0.2">
      <c r="B135" s="28"/>
      <c r="C135" s="128" t="s">
        <v>251</v>
      </c>
      <c r="D135" s="128" t="s">
        <v>126</v>
      </c>
      <c r="E135" s="129" t="s">
        <v>252</v>
      </c>
      <c r="F135" s="130" t="s">
        <v>218</v>
      </c>
      <c r="G135" s="131" t="s">
        <v>212</v>
      </c>
      <c r="H135" s="193">
        <v>100</v>
      </c>
      <c r="I135" s="133"/>
      <c r="J135" s="134">
        <f t="shared" si="0"/>
        <v>0</v>
      </c>
      <c r="K135" s="130" t="s">
        <v>1</v>
      </c>
      <c r="L135" s="28"/>
      <c r="M135" s="135" t="s">
        <v>1</v>
      </c>
      <c r="N135" s="136" t="s">
        <v>38</v>
      </c>
      <c r="P135" s="137">
        <f t="shared" si="1"/>
        <v>0</v>
      </c>
      <c r="Q135" s="137">
        <v>0</v>
      </c>
      <c r="R135" s="137">
        <f t="shared" si="2"/>
        <v>0</v>
      </c>
      <c r="S135" s="137">
        <v>0</v>
      </c>
      <c r="T135" s="138">
        <f t="shared" si="3"/>
        <v>0</v>
      </c>
      <c r="AR135" s="139" t="s">
        <v>145</v>
      </c>
      <c r="AT135" s="139" t="s">
        <v>126</v>
      </c>
      <c r="AU135" s="139" t="s">
        <v>73</v>
      </c>
      <c r="AY135" s="13" t="s">
        <v>123</v>
      </c>
      <c r="BE135" s="140">
        <f t="shared" si="4"/>
        <v>0</v>
      </c>
      <c r="BF135" s="140">
        <f t="shared" si="5"/>
        <v>0</v>
      </c>
      <c r="BG135" s="140">
        <f t="shared" si="6"/>
        <v>0</v>
      </c>
      <c r="BH135" s="140">
        <f t="shared" si="7"/>
        <v>0</v>
      </c>
      <c r="BI135" s="140">
        <f t="shared" si="8"/>
        <v>0</v>
      </c>
      <c r="BJ135" s="13" t="s">
        <v>81</v>
      </c>
      <c r="BK135" s="140">
        <f t="shared" si="9"/>
        <v>0</v>
      </c>
      <c r="BL135" s="13" t="s">
        <v>145</v>
      </c>
      <c r="BM135" s="139" t="s">
        <v>253</v>
      </c>
    </row>
    <row r="136" spans="2:65" s="1" customFormat="1" ht="16.5" customHeight="1" x14ac:dyDescent="0.2">
      <c r="B136" s="28"/>
      <c r="C136" s="128" t="s">
        <v>254</v>
      </c>
      <c r="D136" s="128" t="s">
        <v>126</v>
      </c>
      <c r="E136" s="129" t="s">
        <v>255</v>
      </c>
      <c r="F136" s="130" t="s">
        <v>256</v>
      </c>
      <c r="G136" s="131" t="s">
        <v>185</v>
      </c>
      <c r="H136" s="193">
        <v>1</v>
      </c>
      <c r="I136" s="133"/>
      <c r="J136" s="134">
        <f t="shared" si="0"/>
        <v>0</v>
      </c>
      <c r="K136" s="130" t="s">
        <v>1</v>
      </c>
      <c r="L136" s="28"/>
      <c r="M136" s="135" t="s">
        <v>1</v>
      </c>
      <c r="N136" s="136" t="s">
        <v>38</v>
      </c>
      <c r="P136" s="137">
        <f t="shared" si="1"/>
        <v>0</v>
      </c>
      <c r="Q136" s="137">
        <v>0</v>
      </c>
      <c r="R136" s="137">
        <f t="shared" si="2"/>
        <v>0</v>
      </c>
      <c r="S136" s="137">
        <v>0</v>
      </c>
      <c r="T136" s="138">
        <f t="shared" si="3"/>
        <v>0</v>
      </c>
      <c r="AR136" s="139" t="s">
        <v>145</v>
      </c>
      <c r="AT136" s="139" t="s">
        <v>126</v>
      </c>
      <c r="AU136" s="139" t="s">
        <v>73</v>
      </c>
      <c r="AY136" s="13" t="s">
        <v>123</v>
      </c>
      <c r="BE136" s="140">
        <f t="shared" si="4"/>
        <v>0</v>
      </c>
      <c r="BF136" s="140">
        <f t="shared" si="5"/>
        <v>0</v>
      </c>
      <c r="BG136" s="140">
        <f t="shared" si="6"/>
        <v>0</v>
      </c>
      <c r="BH136" s="140">
        <f t="shared" si="7"/>
        <v>0</v>
      </c>
      <c r="BI136" s="140">
        <f t="shared" si="8"/>
        <v>0</v>
      </c>
      <c r="BJ136" s="13" t="s">
        <v>81</v>
      </c>
      <c r="BK136" s="140">
        <f t="shared" si="9"/>
        <v>0</v>
      </c>
      <c r="BL136" s="13" t="s">
        <v>145</v>
      </c>
      <c r="BM136" s="139" t="s">
        <v>257</v>
      </c>
    </row>
    <row r="137" spans="2:65" s="1" customFormat="1" ht="16.5" customHeight="1" x14ac:dyDescent="0.2">
      <c r="B137" s="28"/>
      <c r="C137" s="128" t="s">
        <v>7</v>
      </c>
      <c r="D137" s="128" t="s">
        <v>126</v>
      </c>
      <c r="E137" s="129" t="s">
        <v>177</v>
      </c>
      <c r="F137" s="130" t="s">
        <v>258</v>
      </c>
      <c r="G137" s="131" t="s">
        <v>185</v>
      </c>
      <c r="H137" s="193">
        <v>104</v>
      </c>
      <c r="I137" s="133"/>
      <c r="J137" s="134">
        <f t="shared" si="0"/>
        <v>0</v>
      </c>
      <c r="K137" s="130" t="s">
        <v>1</v>
      </c>
      <c r="L137" s="28"/>
      <c r="M137" s="135" t="s">
        <v>1</v>
      </c>
      <c r="N137" s="136" t="s">
        <v>38</v>
      </c>
      <c r="P137" s="137">
        <f t="shared" si="1"/>
        <v>0</v>
      </c>
      <c r="Q137" s="137">
        <v>0</v>
      </c>
      <c r="R137" s="137">
        <f t="shared" si="2"/>
        <v>0</v>
      </c>
      <c r="S137" s="137">
        <v>0</v>
      </c>
      <c r="T137" s="138">
        <f t="shared" si="3"/>
        <v>0</v>
      </c>
      <c r="AR137" s="139" t="s">
        <v>145</v>
      </c>
      <c r="AT137" s="139" t="s">
        <v>126</v>
      </c>
      <c r="AU137" s="139" t="s">
        <v>73</v>
      </c>
      <c r="AY137" s="13" t="s">
        <v>123</v>
      </c>
      <c r="BE137" s="140">
        <f t="shared" si="4"/>
        <v>0</v>
      </c>
      <c r="BF137" s="140">
        <f t="shared" si="5"/>
        <v>0</v>
      </c>
      <c r="BG137" s="140">
        <f t="shared" si="6"/>
        <v>0</v>
      </c>
      <c r="BH137" s="140">
        <f t="shared" si="7"/>
        <v>0</v>
      </c>
      <c r="BI137" s="140">
        <f t="shared" si="8"/>
        <v>0</v>
      </c>
      <c r="BJ137" s="13" t="s">
        <v>81</v>
      </c>
      <c r="BK137" s="140">
        <f t="shared" si="9"/>
        <v>0</v>
      </c>
      <c r="BL137" s="13" t="s">
        <v>145</v>
      </c>
      <c r="BM137" s="139" t="s">
        <v>259</v>
      </c>
    </row>
    <row r="138" spans="2:65" s="1" customFormat="1" ht="16.5" customHeight="1" x14ac:dyDescent="0.2">
      <c r="B138" s="28"/>
      <c r="C138" s="128" t="s">
        <v>260</v>
      </c>
      <c r="D138" s="128" t="s">
        <v>126</v>
      </c>
      <c r="E138" s="129" t="s">
        <v>124</v>
      </c>
      <c r="F138" s="130" t="s">
        <v>197</v>
      </c>
      <c r="G138" s="131" t="s">
        <v>198</v>
      </c>
      <c r="H138" s="193">
        <v>1</v>
      </c>
      <c r="I138" s="133"/>
      <c r="J138" s="134">
        <f t="shared" si="0"/>
        <v>0</v>
      </c>
      <c r="K138" s="130" t="s">
        <v>1</v>
      </c>
      <c r="L138" s="28"/>
      <c r="M138" s="135" t="s">
        <v>1</v>
      </c>
      <c r="N138" s="136" t="s">
        <v>38</v>
      </c>
      <c r="P138" s="137">
        <f t="shared" si="1"/>
        <v>0</v>
      </c>
      <c r="Q138" s="137">
        <v>0</v>
      </c>
      <c r="R138" s="137">
        <f t="shared" si="2"/>
        <v>0</v>
      </c>
      <c r="S138" s="137">
        <v>0</v>
      </c>
      <c r="T138" s="138">
        <f t="shared" si="3"/>
        <v>0</v>
      </c>
      <c r="AR138" s="139" t="s">
        <v>145</v>
      </c>
      <c r="AT138" s="139" t="s">
        <v>126</v>
      </c>
      <c r="AU138" s="139" t="s">
        <v>73</v>
      </c>
      <c r="AY138" s="13" t="s">
        <v>123</v>
      </c>
      <c r="BE138" s="140">
        <f t="shared" si="4"/>
        <v>0</v>
      </c>
      <c r="BF138" s="140">
        <f t="shared" si="5"/>
        <v>0</v>
      </c>
      <c r="BG138" s="140">
        <f t="shared" si="6"/>
        <v>0</v>
      </c>
      <c r="BH138" s="140">
        <f t="shared" si="7"/>
        <v>0</v>
      </c>
      <c r="BI138" s="140">
        <f t="shared" si="8"/>
        <v>0</v>
      </c>
      <c r="BJ138" s="13" t="s">
        <v>81</v>
      </c>
      <c r="BK138" s="140">
        <f t="shared" si="9"/>
        <v>0</v>
      </c>
      <c r="BL138" s="13" t="s">
        <v>145</v>
      </c>
      <c r="BM138" s="139" t="s">
        <v>261</v>
      </c>
    </row>
    <row r="139" spans="2:65" s="1" customFormat="1" ht="16.5" customHeight="1" x14ac:dyDescent="0.2">
      <c r="B139" s="28"/>
      <c r="C139" s="128" t="s">
        <v>262</v>
      </c>
      <c r="D139" s="128" t="s">
        <v>126</v>
      </c>
      <c r="E139" s="129" t="s">
        <v>134</v>
      </c>
      <c r="F139" s="130" t="s">
        <v>200</v>
      </c>
      <c r="G139" s="131" t="s">
        <v>198</v>
      </c>
      <c r="H139" s="193">
        <v>1</v>
      </c>
      <c r="I139" s="133"/>
      <c r="J139" s="134">
        <f t="shared" si="0"/>
        <v>0</v>
      </c>
      <c r="K139" s="130" t="s">
        <v>1</v>
      </c>
      <c r="L139" s="28"/>
      <c r="M139" s="145" t="s">
        <v>1</v>
      </c>
      <c r="N139" s="146" t="s">
        <v>38</v>
      </c>
      <c r="O139" s="147"/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39" t="s">
        <v>145</v>
      </c>
      <c r="AT139" s="139" t="s">
        <v>126</v>
      </c>
      <c r="AU139" s="139" t="s">
        <v>73</v>
      </c>
      <c r="AY139" s="13" t="s">
        <v>123</v>
      </c>
      <c r="BE139" s="140">
        <f t="shared" si="4"/>
        <v>0</v>
      </c>
      <c r="BF139" s="140">
        <f t="shared" si="5"/>
        <v>0</v>
      </c>
      <c r="BG139" s="140">
        <f t="shared" si="6"/>
        <v>0</v>
      </c>
      <c r="BH139" s="140">
        <f t="shared" si="7"/>
        <v>0</v>
      </c>
      <c r="BI139" s="140">
        <f t="shared" si="8"/>
        <v>0</v>
      </c>
      <c r="BJ139" s="13" t="s">
        <v>81</v>
      </c>
      <c r="BK139" s="140">
        <f t="shared" si="9"/>
        <v>0</v>
      </c>
      <c r="BL139" s="13" t="s">
        <v>145</v>
      </c>
      <c r="BM139" s="139" t="s">
        <v>263</v>
      </c>
    </row>
    <row r="140" spans="2:65" s="1" customFormat="1" ht="6.95" customHeight="1" x14ac:dyDescent="0.2"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28"/>
    </row>
  </sheetData>
  <sheetProtection algorithmName="SHA-512" hashValue="DdKxygf9ONvaz465UO0yUf2+fXctwhzzVWZRdkGQNhzivDO6VapF6x+F6cAjEH5SlKHNGSptLuutbbqUPKL9AA==" saltValue="TmAnV7ioCgNNoHUweq3qgg==" spinCount="100000" sheet="1" objects="1" scenarios="1" formatColumns="0" formatRows="0" autoFilter="0"/>
  <autoFilter ref="C115:K139" xr:uid="{00000000-0009-0000-0000-000003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E4DA0A3A67894BADC8F8EA8CA07CC4" ma:contentTypeVersion="15" ma:contentTypeDescription="Vytvoří nový dokument" ma:contentTypeScope="" ma:versionID="f4769daa44543672f07708303bf88d80">
  <xsd:schema xmlns:xsd="http://www.w3.org/2001/XMLSchema" xmlns:xs="http://www.w3.org/2001/XMLSchema" xmlns:p="http://schemas.microsoft.com/office/2006/metadata/properties" xmlns:ns2="c03dcc2d-00ec-4599-b3dd-6e694807e020" xmlns:ns3="1d4b32a5-dbaf-49bd-9c72-af8c88b6ef1c" targetNamespace="http://schemas.microsoft.com/office/2006/metadata/properties" ma:root="true" ma:fieldsID="01794dfec908b92b5af4d6d03a59e2d1" ns2:_="" ns3:_="">
    <xsd:import namespace="c03dcc2d-00ec-4599-b3dd-6e694807e020"/>
    <xsd:import namespace="1d4b32a5-dbaf-49bd-9c72-af8c88b6ef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cc2d-00ec-4599-b3dd-6e694807e0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79b6866-37ff-4a53-81a4-0a4c729f9f1e}" ma:internalName="TaxCatchAll" ma:showField="CatchAllData" ma:web="c03dcc2d-00ec-4599-b3dd-6e694807e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b32a5-dbaf-49bd-9c72-af8c88b6e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48fbdb8-179a-4c87-87e1-a65fe5d901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C0FCFE-C909-455B-BCF0-31A9DB446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dcc2d-00ec-4599-b3dd-6e694807e020"/>
    <ds:schemaRef ds:uri="1d4b32a5-dbaf-49bd-9c72-af8c88b6ef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EE088-E946-438D-9644-10D064EB1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00 - Vedlejší rozpočtové ...</vt:lpstr>
      <vt:lpstr>01 - Elektroinstalace</vt:lpstr>
      <vt:lpstr>02 - Fotovoltaický systém</vt:lpstr>
      <vt:lpstr>'00 - Vedlejší rozpočtové ...'!Názvy_tisku</vt:lpstr>
      <vt:lpstr>'01 - Elektroinstalace'!Názvy_tisku</vt:lpstr>
      <vt:lpstr>'02 - Fotovoltaický systém'!Názvy_tisku</vt:lpstr>
      <vt:lpstr>'Rekapitulace stavby'!Názvy_tisku</vt:lpstr>
      <vt:lpstr>'00 - Vedlejší rozpočtové ...'!Oblast_tisku</vt:lpstr>
      <vt:lpstr>'01 - Elektroinstalace'!Oblast_tisku</vt:lpstr>
      <vt:lpstr>'02 - Fotovoltaický systém'!Oblast_tisku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Honored\Ema1</dc:creator>
  <cp:lastModifiedBy>Lukáš  Dukay</cp:lastModifiedBy>
  <dcterms:created xsi:type="dcterms:W3CDTF">2024-07-08T09:53:58Z</dcterms:created>
  <dcterms:modified xsi:type="dcterms:W3CDTF">2024-07-18T13:26:07Z</dcterms:modified>
</cp:coreProperties>
</file>