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00" windowWidth="22695" windowHeight="10680"/>
  </bookViews>
  <sheets>
    <sheet name="Rekapitulace stavby" sheetId="1" r:id="rId1"/>
    <sheet name="SO-01 - Čerpací stanice" sheetId="2" r:id="rId2"/>
    <sheet name="SO-02 - Výtlačné potrubí" sheetId="3" r:id="rId3"/>
    <sheet name="VON - Vedlejší a ostatní ..." sheetId="4" r:id="rId4"/>
  </sheets>
  <definedNames>
    <definedName name="_xlnm._FilterDatabase" localSheetId="1" hidden="1">'SO-01 - Čerpací stanice'!$C$124:$K$357</definedName>
    <definedName name="_xlnm._FilterDatabase" localSheetId="2" hidden="1">'SO-02 - Výtlačné potrubí'!$C$123:$K$386</definedName>
    <definedName name="_xlnm._FilterDatabase" localSheetId="3" hidden="1">'VON - Vedlejší a ostatní ...'!$C$118:$K$154</definedName>
    <definedName name="_xlnm.Print_Titles" localSheetId="0">'Rekapitulace stavby'!$92:$92</definedName>
    <definedName name="_xlnm.Print_Titles" localSheetId="1">'SO-01 - Čerpací stanice'!$124:$124</definedName>
    <definedName name="_xlnm.Print_Titles" localSheetId="2">'SO-02 - Výtlačné potrubí'!$123:$123</definedName>
    <definedName name="_xlnm.Print_Titles" localSheetId="3">'VON - Vedlejší a ostatní ...'!$118:$118</definedName>
    <definedName name="_xlnm.Print_Area" localSheetId="0">'Rekapitulace stavby'!$D$4:$AO$76,'Rekapitulace stavby'!$C$82:$AQ$98</definedName>
    <definedName name="_xlnm.Print_Area" localSheetId="1">'SO-01 - Čerpací stanice'!$C$4:$J$39,'SO-01 - Čerpací stanice'!$C$50:$J$76,'SO-01 - Čerpací stanice'!$C$82:$J$106,'SO-01 - Čerpací stanice'!$C$112:$K$357</definedName>
    <definedName name="_xlnm.Print_Area" localSheetId="2">'SO-02 - Výtlačné potrubí'!$C$4:$J$39,'SO-02 - Výtlačné potrubí'!$C$50:$J$76,'SO-02 - Výtlačné potrubí'!$C$82:$J$105,'SO-02 - Výtlačné potrubí'!$C$111:$K$386</definedName>
    <definedName name="_xlnm.Print_Area" localSheetId="3">'VON - Vedlejší a ostatní ...'!$C$4:$J$39,'VON - Vedlejší a ostatní ...'!$C$50:$J$76,'VON - Vedlejší a ostatní ...'!$C$82:$J$100,'VON - Vedlejší a ostatní ...'!$C$106:$K$154</definedName>
  </definedNames>
  <calcPr calcId="125725"/>
</workbook>
</file>

<file path=xl/calcChain.xml><?xml version="1.0" encoding="utf-8"?>
<calcChain xmlns="http://schemas.openxmlformats.org/spreadsheetml/2006/main">
  <c r="J37" i="4"/>
  <c r="J36"/>
  <c r="AY97" i="1"/>
  <c r="J35" i="4"/>
  <c r="AX97" i="1" s="1"/>
  <c r="BI152" i="4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P121" s="1"/>
  <c r="J115"/>
  <c r="F115"/>
  <c r="F113"/>
  <c r="E111"/>
  <c r="J91"/>
  <c r="F91"/>
  <c r="F89"/>
  <c r="E87"/>
  <c r="J24"/>
  <c r="E24"/>
  <c r="J116" s="1"/>
  <c r="J23"/>
  <c r="J18"/>
  <c r="E18"/>
  <c r="F116" s="1"/>
  <c r="J17"/>
  <c r="J12"/>
  <c r="J89"/>
  <c r="E7"/>
  <c r="E109"/>
  <c r="J37" i="3"/>
  <c r="J36"/>
  <c r="AY96" i="1" s="1"/>
  <c r="J35" i="3"/>
  <c r="AX96" i="1"/>
  <c r="BI384" i="3"/>
  <c r="BH384"/>
  <c r="BG384"/>
  <c r="BF384"/>
  <c r="T384"/>
  <c r="R384"/>
  <c r="P384"/>
  <c r="BI381"/>
  <c r="BH381"/>
  <c r="BG381"/>
  <c r="BF381"/>
  <c r="T381"/>
  <c r="R381"/>
  <c r="P381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0"/>
  <c r="BH160"/>
  <c r="BG160"/>
  <c r="BF160"/>
  <c r="T160"/>
  <c r="R160"/>
  <c r="P160"/>
  <c r="BI154"/>
  <c r="BH154"/>
  <c r="BG154"/>
  <c r="BF154"/>
  <c r="T154"/>
  <c r="R154"/>
  <c r="P154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0"/>
  <c r="F120"/>
  <c r="F118"/>
  <c r="E116"/>
  <c r="J91"/>
  <c r="F91"/>
  <c r="F89"/>
  <c r="E87"/>
  <c r="J24"/>
  <c r="E24"/>
  <c r="J92" s="1"/>
  <c r="J23"/>
  <c r="J18"/>
  <c r="E18"/>
  <c r="F92" s="1"/>
  <c r="J17"/>
  <c r="J12"/>
  <c r="J89"/>
  <c r="E7"/>
  <c r="E85"/>
  <c r="J37" i="2"/>
  <c r="J36"/>
  <c r="AY95" i="1" s="1"/>
  <c r="J35" i="2"/>
  <c r="AX95" i="1" s="1"/>
  <c r="BI356" i="2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7"/>
  <c r="BH347"/>
  <c r="BG347"/>
  <c r="BF347"/>
  <c r="T347"/>
  <c r="T346"/>
  <c r="R347"/>
  <c r="R346"/>
  <c r="P347"/>
  <c r="P346"/>
  <c r="BI344"/>
  <c r="BH344"/>
  <c r="BG344"/>
  <c r="BF344"/>
  <c r="T344"/>
  <c r="R344"/>
  <c r="P344"/>
  <c r="BI340"/>
  <c r="BH340"/>
  <c r="BG340"/>
  <c r="BF340"/>
  <c r="T340"/>
  <c r="R340"/>
  <c r="P340"/>
  <c r="BI335"/>
  <c r="BH335"/>
  <c r="BG335"/>
  <c r="BF335"/>
  <c r="T335"/>
  <c r="R335"/>
  <c r="P335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T303"/>
  <c r="R304"/>
  <c r="R303" s="1"/>
  <c r="P304"/>
  <c r="P303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4"/>
  <c r="BH224"/>
  <c r="BG224"/>
  <c r="BF224"/>
  <c r="T224"/>
  <c r="R224"/>
  <c r="P224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1"/>
  <c r="F121"/>
  <c r="F119"/>
  <c r="E117"/>
  <c r="J91"/>
  <c r="F91"/>
  <c r="F89"/>
  <c r="E87"/>
  <c r="J24"/>
  <c r="E24"/>
  <c r="J122" s="1"/>
  <c r="J23"/>
  <c r="J18"/>
  <c r="E18"/>
  <c r="F92" s="1"/>
  <c r="J17"/>
  <c r="J12"/>
  <c r="J89" s="1"/>
  <c r="E7"/>
  <c r="E115" s="1"/>
  <c r="L90" i="1"/>
  <c r="AM90"/>
  <c r="AM89"/>
  <c r="L89"/>
  <c r="AM87"/>
  <c r="L87"/>
  <c r="L85"/>
  <c r="L84"/>
  <c r="J344" i="2"/>
  <c r="BK323"/>
  <c r="J296"/>
  <c r="J275"/>
  <c r="BK257"/>
  <c r="BK216"/>
  <c r="J187"/>
  <c r="BK173"/>
  <c r="BK151"/>
  <c r="J138"/>
  <c r="J330"/>
  <c r="J289"/>
  <c r="J266"/>
  <c r="BK234"/>
  <c r="BK205"/>
  <c r="J177"/>
  <c r="BK158"/>
  <c r="BK131"/>
  <c r="BK356"/>
  <c r="J354"/>
  <c r="J347"/>
  <c r="BK320"/>
  <c r="J311"/>
  <c r="BK289"/>
  <c r="BK249"/>
  <c r="J238"/>
  <c r="J205"/>
  <c r="BK149"/>
  <c r="BK138"/>
  <c r="J328"/>
  <c r="BK283"/>
  <c r="BK251"/>
  <c r="BK230"/>
  <c r="J201"/>
  <c r="BK187"/>
  <c r="J175"/>
  <c r="J158"/>
  <c r="J377" i="3"/>
  <c r="J352"/>
  <c r="J338"/>
  <c r="J322"/>
  <c r="BK306"/>
  <c r="BK276"/>
  <c r="BK264"/>
  <c r="J235"/>
  <c r="BK212"/>
  <c r="BK196"/>
  <c r="BK181"/>
  <c r="J166"/>
  <c r="BK133"/>
  <c r="BK346"/>
  <c r="J306"/>
  <c r="J279"/>
  <c r="BK261"/>
  <c r="J244"/>
  <c r="BK187"/>
  <c r="J146"/>
  <c r="J374"/>
  <c r="J359"/>
  <c r="BK328"/>
  <c r="BK317"/>
  <c r="J302"/>
  <c r="J284"/>
  <c r="BK271"/>
  <c r="BK244"/>
  <c r="BK231"/>
  <c r="J215"/>
  <c r="J142"/>
  <c r="BK384"/>
  <c r="BK377"/>
  <c r="BK359"/>
  <c r="J343"/>
  <c r="J317"/>
  <c r="BK296"/>
  <c r="BK281"/>
  <c r="BK256"/>
  <c r="BK235"/>
  <c r="BK221"/>
  <c r="BK184"/>
  <c r="J171"/>
  <c r="J133"/>
  <c r="J138" i="4"/>
  <c r="J128"/>
  <c r="BK149"/>
  <c r="J132"/>
  <c r="BK135"/>
  <c r="J335" i="2"/>
  <c r="J317"/>
  <c r="J291"/>
  <c r="J262"/>
  <c r="BK241"/>
  <c r="J189"/>
  <c r="J169"/>
  <c r="J149"/>
  <c r="J136"/>
  <c r="BK325"/>
  <c r="BK311"/>
  <c r="BK275"/>
  <c r="J230"/>
  <c r="BK193"/>
  <c r="BK166"/>
  <c r="J151"/>
  <c r="BK136"/>
  <c r="J356"/>
  <c r="BK351"/>
  <c r="BK340"/>
  <c r="BK314"/>
  <c r="BK296"/>
  <c r="J270"/>
  <c r="BK208"/>
  <c r="J146"/>
  <c r="J134"/>
  <c r="J304"/>
  <c r="J254"/>
  <c r="J234"/>
  <c r="BK197"/>
  <c r="BK185"/>
  <c r="J173"/>
  <c r="J166"/>
  <c r="J131"/>
  <c r="BK362" i="3"/>
  <c r="J328"/>
  <c r="J315"/>
  <c r="BK308"/>
  <c r="BK293"/>
  <c r="J269"/>
  <c r="BK247"/>
  <c r="BK215"/>
  <c r="J199"/>
  <c r="J184"/>
  <c r="J175"/>
  <c r="BK142"/>
  <c r="J365"/>
  <c r="BK313"/>
  <c r="J293"/>
  <c r="BK266"/>
  <c r="J253"/>
  <c r="J209"/>
  <c r="BK166"/>
  <c r="J127"/>
  <c r="BK368"/>
  <c r="J332"/>
  <c r="BK320"/>
  <c r="BK298"/>
  <c r="J276"/>
  <c r="J261"/>
  <c r="J239"/>
  <c r="BK209"/>
  <c r="BK199"/>
  <c r="J130"/>
  <c r="BK381"/>
  <c r="J354"/>
  <c r="BK338"/>
  <c r="BK325"/>
  <c r="J298"/>
  <c r="BK284"/>
  <c r="J271"/>
  <c r="BK239"/>
  <c r="J231"/>
  <c r="BK218"/>
  <c r="BK178"/>
  <c r="BK146"/>
  <c r="BK141" i="4"/>
  <c r="J146"/>
  <c r="BK146"/>
  <c r="BK138"/>
  <c r="BK347" i="2"/>
  <c r="BK328"/>
  <c r="BK304"/>
  <c r="J283"/>
  <c r="BK266"/>
  <c r="BK254"/>
  <c r="BK191"/>
  <c r="BK179"/>
  <c r="BK155"/>
  <c r="J140"/>
  <c r="J323"/>
  <c r="BK299"/>
  <c r="BK238"/>
  <c r="BK201"/>
  <c r="J185"/>
  <c r="BK161"/>
  <c r="BK142"/>
  <c r="J128"/>
  <c r="BK354"/>
  <c r="J351"/>
  <c r="BK335"/>
  <c r="BK317"/>
  <c r="J299"/>
  <c r="BK291"/>
  <c r="J241"/>
  <c r="J216"/>
  <c r="BK181"/>
  <c r="BK144"/>
  <c r="BK128"/>
  <c r="J308"/>
  <c r="BK262"/>
  <c r="J246"/>
  <c r="J208"/>
  <c r="BK189"/>
  <c r="BK177"/>
  <c r="J144"/>
  <c r="BK365" i="3"/>
  <c r="BK343"/>
  <c r="J325"/>
  <c r="J313"/>
  <c r="BK304"/>
  <c r="BK274"/>
  <c r="J256"/>
  <c r="J224"/>
  <c r="J206"/>
  <c r="J190"/>
  <c r="BK173"/>
  <c r="J139"/>
  <c r="BK354"/>
  <c r="J308"/>
  <c r="BK291"/>
  <c r="J264"/>
  <c r="J247"/>
  <c r="BK190"/>
  <c r="BK175"/>
  <c r="BK139"/>
  <c r="BK371"/>
  <c r="J335"/>
  <c r="J310"/>
  <c r="BK288"/>
  <c r="J281"/>
  <c r="BK253"/>
  <c r="BK227"/>
  <c r="J212"/>
  <c r="J160"/>
  <c r="BK127"/>
  <c r="J381"/>
  <c r="J362"/>
  <c r="BK349"/>
  <c r="BK332"/>
  <c r="BK302"/>
  <c r="J286"/>
  <c r="J259"/>
  <c r="BK242"/>
  <c r="J227"/>
  <c r="BK206"/>
  <c r="J173"/>
  <c r="J154"/>
  <c r="J152" i="4"/>
  <c r="J125"/>
  <c r="J143"/>
  <c r="BK152"/>
  <c r="BK143"/>
  <c r="BK128"/>
  <c r="BK125"/>
  <c r="J340" i="2"/>
  <c r="J320"/>
  <c r="BK287"/>
  <c r="J279"/>
  <c r="J251"/>
  <c r="J212"/>
  <c r="J181"/>
  <c r="J161"/>
  <c r="BK146"/>
  <c r="BK344"/>
  <c r="J314"/>
  <c r="BK279"/>
  <c r="J257"/>
  <c r="J224"/>
  <c r="J191"/>
  <c r="BK175"/>
  <c r="J155"/>
  <c r="BK140"/>
  <c r="AS94" i="1"/>
  <c r="J325" i="2"/>
  <c r="BK308"/>
  <c r="J287"/>
  <c r="BK246"/>
  <c r="BK224"/>
  <c r="J197"/>
  <c r="J142"/>
  <c r="BK330"/>
  <c r="BK270"/>
  <c r="J249"/>
  <c r="BK212"/>
  <c r="J193"/>
  <c r="J179"/>
  <c r="BK169"/>
  <c r="BK134"/>
  <c r="J368" i="3"/>
  <c r="J349"/>
  <c r="J330"/>
  <c r="J320"/>
  <c r="BK310"/>
  <c r="J291"/>
  <c r="J266"/>
  <c r="J250"/>
  <c r="J221"/>
  <c r="J202"/>
  <c r="J187"/>
  <c r="J178"/>
  <c r="BK154"/>
  <c r="J371"/>
  <c r="BK330"/>
  <c r="J296"/>
  <c r="J274"/>
  <c r="BK259"/>
  <c r="BK237"/>
  <c r="J181"/>
  <c r="BK160"/>
  <c r="BK130"/>
  <c r="J346"/>
  <c r="BK322"/>
  <c r="J304"/>
  <c r="BK286"/>
  <c r="BK269"/>
  <c r="J242"/>
  <c r="J218"/>
  <c r="BK202"/>
  <c r="BK136"/>
  <c r="J384"/>
  <c r="BK374"/>
  <c r="BK352"/>
  <c r="BK335"/>
  <c r="BK315"/>
  <c r="J288"/>
  <c r="BK279"/>
  <c r="BK250"/>
  <c r="J237"/>
  <c r="BK224"/>
  <c r="J196"/>
  <c r="BK171"/>
  <c r="J136"/>
  <c r="J149" i="4"/>
  <c r="J135"/>
  <c r="J122"/>
  <c r="J141"/>
  <c r="BK122"/>
  <c r="BK132"/>
  <c r="P127" i="2" l="1"/>
  <c r="BK229"/>
  <c r="J229"/>
  <c r="J99" s="1"/>
  <c r="R240"/>
  <c r="R307"/>
  <c r="P350"/>
  <c r="P349" s="1"/>
  <c r="P126" i="3"/>
  <c r="BK230"/>
  <c r="J230"/>
  <c r="J101" s="1"/>
  <c r="T230"/>
  <c r="R342"/>
  <c r="R358"/>
  <c r="R380"/>
  <c r="R127" i="2"/>
  <c r="T229"/>
  <c r="P240"/>
  <c r="BK307"/>
  <c r="J307"/>
  <c r="J102" s="1"/>
  <c r="R350"/>
  <c r="R349" s="1"/>
  <c r="BK127"/>
  <c r="J127" s="1"/>
  <c r="J98" s="1"/>
  <c r="P229"/>
  <c r="BK240"/>
  <c r="J240" s="1"/>
  <c r="J100" s="1"/>
  <c r="P307"/>
  <c r="T350"/>
  <c r="T349" s="1"/>
  <c r="R126" i="3"/>
  <c r="BK205"/>
  <c r="J205"/>
  <c r="J99" s="1"/>
  <c r="T205"/>
  <c r="P217"/>
  <c r="R217"/>
  <c r="P230"/>
  <c r="P342"/>
  <c r="BK358"/>
  <c r="J358"/>
  <c r="J103" s="1"/>
  <c r="T358"/>
  <c r="T380"/>
  <c r="R121" i="4"/>
  <c r="P131"/>
  <c r="P120"/>
  <c r="P119" s="1"/>
  <c r="AU97" i="1" s="1"/>
  <c r="T127" i="2"/>
  <c r="R229"/>
  <c r="T240"/>
  <c r="T126" s="1"/>
  <c r="T125" s="1"/>
  <c r="T307"/>
  <c r="BK350"/>
  <c r="J350"/>
  <c r="J105" s="1"/>
  <c r="BK126" i="3"/>
  <c r="J126" s="1"/>
  <c r="J98" s="1"/>
  <c r="T126"/>
  <c r="P205"/>
  <c r="R205"/>
  <c r="BK217"/>
  <c r="J217" s="1"/>
  <c r="J100" s="1"/>
  <c r="T217"/>
  <c r="R230"/>
  <c r="BK342"/>
  <c r="J342"/>
  <c r="J102" s="1"/>
  <c r="T342"/>
  <c r="P358"/>
  <c r="BK380"/>
  <c r="J380" s="1"/>
  <c r="J104" s="1"/>
  <c r="P380"/>
  <c r="BK121" i="4"/>
  <c r="J121" s="1"/>
  <c r="J98" s="1"/>
  <c r="T121"/>
  <c r="BK131"/>
  <c r="J131" s="1"/>
  <c r="J99" s="1"/>
  <c r="R131"/>
  <c r="T131"/>
  <c r="BK346" i="2"/>
  <c r="J346"/>
  <c r="J103" s="1"/>
  <c r="BK303"/>
  <c r="J303" s="1"/>
  <c r="J101" s="1"/>
  <c r="J92" i="4"/>
  <c r="BE138"/>
  <c r="F92"/>
  <c r="BE146"/>
  <c r="BE149"/>
  <c r="J113"/>
  <c r="BE122"/>
  <c r="BE132"/>
  <c r="BE141"/>
  <c r="BE143"/>
  <c r="BE152"/>
  <c r="E85"/>
  <c r="BE125"/>
  <c r="BE128"/>
  <c r="BE135"/>
  <c r="E114" i="3"/>
  <c r="F121"/>
  <c r="BE139"/>
  <c r="BE166"/>
  <c r="BE173"/>
  <c r="BE196"/>
  <c r="BE199"/>
  <c r="BE212"/>
  <c r="BE242"/>
  <c r="BE244"/>
  <c r="BE259"/>
  <c r="BE261"/>
  <c r="BE266"/>
  <c r="BE271"/>
  <c r="BE288"/>
  <c r="BE304"/>
  <c r="BE306"/>
  <c r="BE313"/>
  <c r="BE317"/>
  <c r="BE328"/>
  <c r="BE365"/>
  <c r="BE368"/>
  <c r="BE381"/>
  <c r="BE384"/>
  <c r="J121"/>
  <c r="BE130"/>
  <c r="BE142"/>
  <c r="BE146"/>
  <c r="BE154"/>
  <c r="BE171"/>
  <c r="BE175"/>
  <c r="BE178"/>
  <c r="BE181"/>
  <c r="BE184"/>
  <c r="BE187"/>
  <c r="BE221"/>
  <c r="BE235"/>
  <c r="BE237"/>
  <c r="BE264"/>
  <c r="BE274"/>
  <c r="BE276"/>
  <c r="BE293"/>
  <c r="BE308"/>
  <c r="BE310"/>
  <c r="BE315"/>
  <c r="BE320"/>
  <c r="BE346"/>
  <c r="BE352"/>
  <c r="J118"/>
  <c r="BE133"/>
  <c r="BE190"/>
  <c r="BE202"/>
  <c r="BE209"/>
  <c r="BE215"/>
  <c r="BE218"/>
  <c r="BE224"/>
  <c r="BE227"/>
  <c r="BE231"/>
  <c r="BE239"/>
  <c r="BE247"/>
  <c r="BE250"/>
  <c r="BE281"/>
  <c r="BE286"/>
  <c r="BE302"/>
  <c r="BE322"/>
  <c r="BE325"/>
  <c r="BE335"/>
  <c r="BE343"/>
  <c r="BE349"/>
  <c r="BE362"/>
  <c r="BE377"/>
  <c r="BE127"/>
  <c r="BE136"/>
  <c r="BE160"/>
  <c r="BE206"/>
  <c r="BE253"/>
  <c r="BE256"/>
  <c r="BE269"/>
  <c r="BE279"/>
  <c r="BE284"/>
  <c r="BE291"/>
  <c r="BE296"/>
  <c r="BE298"/>
  <c r="BE330"/>
  <c r="BE332"/>
  <c r="BE338"/>
  <c r="BE354"/>
  <c r="BE359"/>
  <c r="BE371"/>
  <c r="BE374"/>
  <c r="E85" i="2"/>
  <c r="J92"/>
  <c r="J119"/>
  <c r="BE136"/>
  <c r="BE138"/>
  <c r="BE140"/>
  <c r="BE142"/>
  <c r="BE216"/>
  <c r="BE238"/>
  <c r="BE287"/>
  <c r="BE291"/>
  <c r="BE296"/>
  <c r="BE311"/>
  <c r="BE314"/>
  <c r="BE317"/>
  <c r="BE320"/>
  <c r="BE330"/>
  <c r="BE344"/>
  <c r="BE351"/>
  <c r="F122"/>
  <c r="BE151"/>
  <c r="BE155"/>
  <c r="BE158"/>
  <c r="BE161"/>
  <c r="BE169"/>
  <c r="BE173"/>
  <c r="BE175"/>
  <c r="BE187"/>
  <c r="BE189"/>
  <c r="BE191"/>
  <c r="BE201"/>
  <c r="BE230"/>
  <c r="BE254"/>
  <c r="BE257"/>
  <c r="BE262"/>
  <c r="BE266"/>
  <c r="BE275"/>
  <c r="BE279"/>
  <c r="BE299"/>
  <c r="BE340"/>
  <c r="BE347"/>
  <c r="BE354"/>
  <c r="BE356"/>
  <c r="BE128"/>
  <c r="BE131"/>
  <c r="BE144"/>
  <c r="BE146"/>
  <c r="BE149"/>
  <c r="BE177"/>
  <c r="BE179"/>
  <c r="BE185"/>
  <c r="BE208"/>
  <c r="BE212"/>
  <c r="BE234"/>
  <c r="BE241"/>
  <c r="BE249"/>
  <c r="BE251"/>
  <c r="BE270"/>
  <c r="BE283"/>
  <c r="BE289"/>
  <c r="BE304"/>
  <c r="BE323"/>
  <c r="BE325"/>
  <c r="BE328"/>
  <c r="BE335"/>
  <c r="BE134"/>
  <c r="BE166"/>
  <c r="BE181"/>
  <c r="BE193"/>
  <c r="BE197"/>
  <c r="BE205"/>
  <c r="BE224"/>
  <c r="BE246"/>
  <c r="BE308"/>
  <c r="F36"/>
  <c r="BC95" i="1" s="1"/>
  <c r="F34" i="2"/>
  <c r="BA95" i="1" s="1"/>
  <c r="F36" i="3"/>
  <c r="BC96" i="1" s="1"/>
  <c r="F34" i="3"/>
  <c r="BA96" i="1" s="1"/>
  <c r="F34" i="4"/>
  <c r="BA97" i="1" s="1"/>
  <c r="F37" i="4"/>
  <c r="BD97" i="1" s="1"/>
  <c r="F37" i="2"/>
  <c r="BD95" i="1" s="1"/>
  <c r="J34" i="3"/>
  <c r="AW96" i="1" s="1"/>
  <c r="F36" i="4"/>
  <c r="BC97" i="1" s="1"/>
  <c r="J34" i="2"/>
  <c r="AW95" i="1" s="1"/>
  <c r="F35" i="3"/>
  <c r="BB96" i="1" s="1"/>
  <c r="J34" i="4"/>
  <c r="AW97" i="1" s="1"/>
  <c r="F35" i="4"/>
  <c r="BB97" i="1" s="1"/>
  <c r="F35" i="2"/>
  <c r="BB95" i="1" s="1"/>
  <c r="F37" i="3"/>
  <c r="BD96" i="1" s="1"/>
  <c r="T120" i="4" l="1"/>
  <c r="T119" s="1"/>
  <c r="R125" i="3"/>
  <c r="R124" s="1"/>
  <c r="R120" i="4"/>
  <c r="R119" s="1"/>
  <c r="P125" i="3"/>
  <c r="P124" s="1"/>
  <c r="AU96" i="1" s="1"/>
  <c r="T125" i="3"/>
  <c r="T124"/>
  <c r="R126" i="2"/>
  <c r="R125"/>
  <c r="P126"/>
  <c r="P125"/>
  <c r="AU95" i="1" s="1"/>
  <c r="BK126" i="2"/>
  <c r="J126" s="1"/>
  <c r="J97" s="1"/>
  <c r="BK125" i="3"/>
  <c r="BK124"/>
  <c r="J124" s="1"/>
  <c r="J96" s="1"/>
  <c r="BK120" i="4"/>
  <c r="J120"/>
  <c r="J97" s="1"/>
  <c r="BK349" i="2"/>
  <c r="J349" s="1"/>
  <c r="J104" s="1"/>
  <c r="F33"/>
  <c r="AZ95" i="1" s="1"/>
  <c r="J33" i="4"/>
  <c r="AV97" i="1"/>
  <c r="AT97" s="1"/>
  <c r="BD94"/>
  <c r="W33" s="1"/>
  <c r="BB94"/>
  <c r="W31" s="1"/>
  <c r="J33" i="3"/>
  <c r="AV96" i="1" s="1"/>
  <c r="AT96" s="1"/>
  <c r="BC94"/>
  <c r="W32" s="1"/>
  <c r="F33" i="3"/>
  <c r="AZ96" i="1"/>
  <c r="BA94"/>
  <c r="AW94" s="1"/>
  <c r="AK30" s="1"/>
  <c r="J33" i="2"/>
  <c r="AV95" i="1" s="1"/>
  <c r="AT95" s="1"/>
  <c r="F33" i="4"/>
  <c r="AZ97" i="1"/>
  <c r="BK119" i="4" l="1"/>
  <c r="J119" s="1"/>
  <c r="J96" s="1"/>
  <c r="J125" i="3"/>
  <c r="J97"/>
  <c r="BK125" i="2"/>
  <c r="J125" s="1"/>
  <c r="J30" s="1"/>
  <c r="AG95" i="1" s="1"/>
  <c r="AU94"/>
  <c r="AZ94"/>
  <c r="W29" s="1"/>
  <c r="AY94"/>
  <c r="J30" i="3"/>
  <c r="AG96" i="1" s="1"/>
  <c r="W30"/>
  <c r="AX94"/>
  <c r="J39" i="3" l="1"/>
  <c r="J39" i="2"/>
  <c r="J96"/>
  <c r="AN96" i="1"/>
  <c r="AN95"/>
  <c r="AV94"/>
  <c r="AK29" s="1"/>
  <c r="J30" i="4"/>
  <c r="AG97" i="1"/>
  <c r="AG94" s="1"/>
  <c r="AK26" s="1"/>
  <c r="J39" i="4" l="1"/>
  <c r="AN97" i="1"/>
  <c r="AK35"/>
  <c r="AT94"/>
  <c r="AN94" s="1"/>
</calcChain>
</file>

<file path=xl/sharedStrings.xml><?xml version="1.0" encoding="utf-8"?>
<sst xmlns="http://schemas.openxmlformats.org/spreadsheetml/2006/main" count="5266" uniqueCount="976">
  <si>
    <t>Export Komplet</t>
  </si>
  <si>
    <t/>
  </si>
  <si>
    <t>2.0</t>
  </si>
  <si>
    <t>ZAMOK</t>
  </si>
  <si>
    <t>False</t>
  </si>
  <si>
    <t>{f1f6e8d4-946e-4054-bb19-0513c6705375}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</si>
  <si>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</si>
  <si>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</si>
  <si>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</si>
  <si>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</si>
  <si>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</si>
  <si>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</si>
  <si>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</si>
  <si>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</si>
  <si>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HRD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</si>
  <si>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</si>
  <si>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</si>
  <si>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Zásobování areálu Peklák a FK Česká Třebová technickou vodou</t>
  </si>
  <si>
    <t>KSO:</t>
  </si>
  <si>
    <t>CC-CZ:</t>
  </si>
  <si>
    <t>Místo:</t>
  </si>
  <si>
    <t xml:space="preserve"> </t>
  </si>
  <si>
    <t>Datum:</t>
  </si>
  <si>
    <t>5. 11. 2024</t>
  </si>
  <si>
    <t>Zadavatel:</t>
  </si>
  <si>
    <t>IČ:</t>
  </si>
  <si>
    <t>Město Česká Třebová</t>
  </si>
  <si>
    <t>DIČ:</t>
  </si>
  <si>
    <t>Uchazeč:</t>
  </si>
  <si>
    <t>Vyplň údaj</t>
  </si>
  <si>
    <t>Projektant:</t>
  </si>
  <si>
    <t>Agroprojekce Litomyšl,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</si>
  <si>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</si>
  <si>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</si>
  <si>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</si>
  <si>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</si>
  <si>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</si>
  <si>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</si>
  <si>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</si>
  <si>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</si>
  <si>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</si>
  <si>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</si>
  <si>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</si>
  <si>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</si>
  <si>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</si>
  <si>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</si>
  <si>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</si>
  <si>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</si>
  <si>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</si>
  <si>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</si>
  <si>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</si>
  <si>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</si>
  <si>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</si>
  <si>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</si>
  <si>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</si>
  <si>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</si>
  <si>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</si>
  <si>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</si>
  <si>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</si>
  <si>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</si>
  <si>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</si>
  <si>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</si>
  <si>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</si>
  <si>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</si>
  <si>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</si>
  <si>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</si>
  <si>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</si>
  <si>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</si>
  <si>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</si>
  <si>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</si>
  <si>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</si>
  <si>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</si>
  <si>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</si>
  <si>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</si>
  <si>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</si>
  <si>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</si>
  <si>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</si>
  <si>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</si>
  <si>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</si>
  <si>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</si>
  <si>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</si>
  <si>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Čerpací stanice</t>
  </si>
  <si>
    <t>STA</t>
  </si>
  <si>
    <t>1</t>
  </si>
  <si>
    <t>{08f2eb6f-3aa0-4ca9-862b-7bdfd43a4ea1}</t>
  </si>
  <si>
    <t>814 2</t>
  </si>
  <si>
    <t>2</t>
  </si>
  <si>
    <t>SO-02</t>
  </si>
  <si>
    <t>Výtlačné potrubí</t>
  </si>
  <si>
    <t>{05e26902-3739-43f2-8790-e6c01cf78faf}</t>
  </si>
  <si>
    <t>827 1</t>
  </si>
  <si>
    <t>VON</t>
  </si>
  <si>
    <t>Vedlejší a ostatní náklady</t>
  </si>
  <si>
    <t>{6c6b28de-1f06-444a-8d33-0c0932fec918}</t>
  </si>
  <si>
    <t>KRYCÍ LIST SOUPISU PRACÍ</t>
  </si>
  <si>
    <t>Objekt:</t>
  </si>
  <si>
    <t>SO-01 - Čerpací stanice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</si>
  <si>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</si>
  <si>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</si>
  <si>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</si>
  <si>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</si>
  <si>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</si>
  <si>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</si>
  <si>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</si>
  <si>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</si>
  <si>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</si>
  <si>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</si>
  <si>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</si>
  <si>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</si>
  <si>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</si>
  <si>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</si>
  <si>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</si>
  <si>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</si>
  <si>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</si>
  <si>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</si>
  <si>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</si>
  <si>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</si>
  <si>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</si>
  <si>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</si>
  <si>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</si>
  <si>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</si>
  <si>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</si>
  <si>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</si>
  <si>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</si>
  <si>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</si>
  <si>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</si>
  <si>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</si>
  <si>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</si>
  <si>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</si>
  <si>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</si>
  <si>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</si>
  <si>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</si>
  <si>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CS ÚRS 2024 02</t>
  </si>
  <si>
    <t>4</t>
  </si>
  <si>
    <t>1468718818</t>
  </si>
  <si>
    <t>PP</t>
  </si>
  <si>
    <t>Odstranění stromů s odřezáním kmene a s odvětvením listnatých, průměru kmene přes 100 do 300 mm</t>
  </si>
  <si>
    <t>VV</t>
  </si>
  <si>
    <t>"viz. B.1.g) + TZ D.2.1." 13</t>
  </si>
  <si>
    <t>112101102</t>
  </si>
  <si>
    <t>Odstranění stromů listnatých průměru kmene přes 300 do 500 mm</t>
  </si>
  <si>
    <t>135335868</t>
  </si>
  <si>
    <t>Odstranění stromů s odřezáním kmene a s odvětvením listnatých, průměru kmene přes 300 do 500 mm</t>
  </si>
  <si>
    <t>"viz. B.1.g) + TZ D.2.1." 14</t>
  </si>
  <si>
    <t>3</t>
  </si>
  <si>
    <t>112155215</t>
  </si>
  <si>
    <t>Štěpkování solitérních stromků a větví průměru kmene do 300 mm s naložením</t>
  </si>
  <si>
    <t>176036240</t>
  </si>
  <si>
    <t>Štěpkování s naložením na dopravní prostředek a odvozem do 20 km stromků a větví solitérů, průměru kmene do 300 mm</t>
  </si>
  <si>
    <t>112155221</t>
  </si>
  <si>
    <t>Štěpkování solitérních stromků a větví průměru kmene přes 300 do 500 mm s naložením</t>
  </si>
  <si>
    <t>1759805659</t>
  </si>
  <si>
    <t>Štěpkování s naložením na dopravní prostředek a odvozem do 20 km stromků a větví solitérů, průměru kmene přes 300 do 500 mm</t>
  </si>
  <si>
    <t>5</t>
  </si>
  <si>
    <t>112251101</t>
  </si>
  <si>
    <t>Odstranění pařezů průměru přes 100 do 300 mm</t>
  </si>
  <si>
    <t>581525181</t>
  </si>
  <si>
    <t>Odstranění pařezů strojně s jejich vykopáním nebo vytrháním průměru přes 100 do 300 mm</t>
  </si>
  <si>
    <t>6</t>
  </si>
  <si>
    <t>112251102</t>
  </si>
  <si>
    <t>Odstranění pařezů průměru přes 300 do 500 mm</t>
  </si>
  <si>
    <t>-1615119068</t>
  </si>
  <si>
    <t>Odstranění pařezů strojně s jejich vykopáním nebo vytrháním průměru přes 300 do 500 mm</t>
  </si>
  <si>
    <t>7</t>
  </si>
  <si>
    <t>112999001-R</t>
  </si>
  <si>
    <t>Rozřezání kmene stromu D do 300 mm na díly dl. 1,0 m</t>
  </si>
  <si>
    <t>-193780908</t>
  </si>
  <si>
    <t>8</t>
  </si>
  <si>
    <t>112999010-R</t>
  </si>
  <si>
    <t>Rozřezání kmene stromu D do 500 mm na díly dl. 1,0 m</t>
  </si>
  <si>
    <t>166494949</t>
  </si>
  <si>
    <t>9</t>
  </si>
  <si>
    <t>115001105</t>
  </si>
  <si>
    <t>Převedení vody potrubím DN přes 300 do 600</t>
  </si>
  <si>
    <t>m</t>
  </si>
  <si>
    <t>433545887</t>
  </si>
  <si>
    <t>Převedení vody potrubím průměru DN přes 300 do 600</t>
  </si>
  <si>
    <t>"viz. B.10.c)" 20,0</t>
  </si>
  <si>
    <t>10</t>
  </si>
  <si>
    <t>115101201</t>
  </si>
  <si>
    <t>Čerpání vody na dopravní výšku do 10 m průměrný přítok do 500 l/min</t>
  </si>
  <si>
    <t>hod</t>
  </si>
  <si>
    <t>-1363903292</t>
  </si>
  <si>
    <t>Čerpání vody na dopravní výšku do 10 m s uvažovaným průměrným přítokem do 500 l/min</t>
  </si>
  <si>
    <t>11</t>
  </si>
  <si>
    <t>121151103</t>
  </si>
  <si>
    <t>Sejmutí ornice plochy do 100 m2 tl vrstvy do 200 mm strojně</t>
  </si>
  <si>
    <t>m2</t>
  </si>
  <si>
    <t>1236422876</t>
  </si>
  <si>
    <t>Sejmutí ornice strojně při souvislé ploše do 100 m2, tl. vrstvy do 200 mm</t>
  </si>
  <si>
    <t>"čerpací stanice - viz. D.2.3.12." 4,6*6,2+6,1*8,2</t>
  </si>
  <si>
    <t>"trubka - propojení odběrného obj. a ČS (usazovací šachty) - viz. D.2.3.12." 0,8*0,9</t>
  </si>
  <si>
    <t>122251101</t>
  </si>
  <si>
    <t>Odkopávky a prokopávky nezapažené v hornině třídy těžitelnosti I skupiny 3 objem do 20 m3 strojně</t>
  </si>
  <si>
    <t>m3</t>
  </si>
  <si>
    <t>468045461</t>
  </si>
  <si>
    <t>Odkopávky a prokopávky nezapažené strojně v hornině třídy těžitelnosti I skupiny 3 do 20 m3</t>
  </si>
  <si>
    <t>"zrušení zahrázkování" 3,4*2,2*1,2*2</t>
  </si>
  <si>
    <t>13</t>
  </si>
  <si>
    <t>129253101</t>
  </si>
  <si>
    <t>Čištění otevřených koryt vodotečí šíře dna do 5 m hl do 2,5 m v hornině třídy těžitelnosti I skupiny 3 strojně</t>
  </si>
  <si>
    <t>-1190673212</t>
  </si>
  <si>
    <t>Čištění otevřených koryt vodotečí strojně s přehozením rozpojeného nánosu do 3 m nebo s naložením na dopravní prostředek při šířce původního dna do 5 m a hloubce koryta do 2,5 m v hornině třídy těžitelnosti I skupiny 3</t>
  </si>
  <si>
    <t>"viz. D.2.3.7.-8." (10,6+13,8)*1,75*0,2</t>
  </si>
  <si>
    <t>14</t>
  </si>
  <si>
    <t>131251104</t>
  </si>
  <si>
    <t>Hloubení jam nezapažených v hornině třídy těžitelnosti I skupiny 3 objem do 500 m3 strojně</t>
  </si>
  <si>
    <t>1488373498</t>
  </si>
  <si>
    <t>Hloubení nezapažených jam a zářezů strojně s urovnáním dna do předepsaného profilu a spádu v hornině třídy těžitelnosti I skupiny 3 přes 100 do 500 m3</t>
  </si>
  <si>
    <t>"pro opevnění toku - viz. D.2.3.9." 11,5*6,2*0,7+5,0*2,3*0,7</t>
  </si>
  <si>
    <t>"odběrný objekt - viz. D.2.3.10." 2,8*2,7*0,9</t>
  </si>
  <si>
    <t>"čerpací stanice - viz. D.2.3.12." 3,65*4,3*3,75+4,7*5,4*4,8</t>
  </si>
  <si>
    <t>15</t>
  </si>
  <si>
    <t>132251101</t>
  </si>
  <si>
    <t>Hloubení rýh nezapažených š do 800 mm v hornině třídy těžitelnosti I skupiny 3 objem do 20 m3 strojně</t>
  </si>
  <si>
    <t>976427707</t>
  </si>
  <si>
    <t>Hloubení nezapažených rýh šířky do 800 mm strojně s urovnáním dna do předepsaného profilu a spádu v hornině třídy těžitelnosti I skupiny 3 do 20 m3</t>
  </si>
  <si>
    <t>"pro převedení vody" 20,0*0,75*1,2</t>
  </si>
  <si>
    <t>16</t>
  </si>
  <si>
    <t>132251251</t>
  </si>
  <si>
    <t>Hloubení rýh nezapažených š do 2000 mm v hornině třídy těžitelnosti I skupiny 3 objem do 20 m3 strojně</t>
  </si>
  <si>
    <t>1795376193</t>
  </si>
  <si>
    <t>Hloubení nezapažených rýh šířky přes 800 do 2 000 mm strojně s urovnáním dna do předepsaného profilu a spádu v hornině třídy těžitelnosti I skupiny 3 do 20 m3</t>
  </si>
  <si>
    <t>"vzdouvací práh (spodek) - viz. D.2.3.9." 4,3*1,1*0,3</t>
  </si>
  <si>
    <t>"trubka - propojení odběrného obj. a ČS (usazovací šachty) - viz. D.2.3.12." 0,8*0,9*1,75</t>
  </si>
  <si>
    <t>17</t>
  </si>
  <si>
    <t>162201411</t>
  </si>
  <si>
    <t>Vodorovné přemístění kmenů stromů listnatých do 1 km D kmene přes 100 do 300 mm</t>
  </si>
  <si>
    <t>-1298544876</t>
  </si>
  <si>
    <t>Vodorovné přemístění větví, kmenů nebo pařezů s naložením, složením a dopravou do 1000 m kmenů stromů listnatých, průměru přes 100 do 300 mm</t>
  </si>
  <si>
    <t>18</t>
  </si>
  <si>
    <t>162201412</t>
  </si>
  <si>
    <t>Vodorovné přemístění kmenů stromů listnatých do 1 km D kmene přes 300 do 500 mm</t>
  </si>
  <si>
    <t>1334494608</t>
  </si>
  <si>
    <t>Vodorovné přemístění větví, kmenů nebo pařezů s naložením, složením a dopravou do 1000 m kmenů stromů listnatých, průměru přes 300 do 500 mm</t>
  </si>
  <si>
    <t>19</t>
  </si>
  <si>
    <t>162201421</t>
  </si>
  <si>
    <t>Vodorovné přemístění pařezů do 1 km D přes 100 do 300 mm</t>
  </si>
  <si>
    <t>-890782757</t>
  </si>
  <si>
    <t>Vodorovné přemístění větví, kmenů nebo pařezů s naložením, složením a dopravou do 1000 m pařezů kmenů, průměru přes 100 do 300 mm</t>
  </si>
  <si>
    <t>20</t>
  </si>
  <si>
    <t>162201422</t>
  </si>
  <si>
    <t>Vodorovné přemístění pařezů do 1 km D přes 300 do 500 mm</t>
  </si>
  <si>
    <t>-1465205584</t>
  </si>
  <si>
    <t>Vodorovné přemístění větví, kmenů nebo pařezů s naložením, složením a dopravou do 1000 m pařezů kmenů, průměru přes 300 do 500 mm</t>
  </si>
  <si>
    <t>162251101</t>
  </si>
  <si>
    <t>Vodorovné přemístění do 20 m výkopku/sypaniny z horniny třídy těžitelnosti I skupiny 1 až 3</t>
  </si>
  <si>
    <t>-290249012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</si>
  <si>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</si>
  <si>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"přesun zeminy z výkopu pro převedení vody na zahrázkování" 18,0</t>
  </si>
  <si>
    <t>"přesun zeminy ze zahrázkování zpět na zásyp rýhy po převedení vody" 18,0</t>
  </si>
  <si>
    <t>22</t>
  </si>
  <si>
    <t>162301951</t>
  </si>
  <si>
    <t>Příplatek k vodorovnému přemístění kmenů stromů listnatých D kmene přes 100 do 300 mm ZKD 1 km</t>
  </si>
  <si>
    <t>-118676783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</si>
  <si>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</si>
  <si>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23</t>
  </si>
  <si>
    <t>162301952</t>
  </si>
  <si>
    <t>Příplatek k vodorovnému přemístění kmenů stromů listnatých D kmene přes 300 do 500 mm ZKD 1 km</t>
  </si>
  <si>
    <t>187134243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</si>
  <si>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</si>
  <si>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24</t>
  </si>
  <si>
    <t>162301971</t>
  </si>
  <si>
    <t>Příplatek k vodorovnému přemístění pařezů D přes 100 do 300 mm ZKD 1 km</t>
  </si>
  <si>
    <t>1007482924</t>
  </si>
  <si>
    <t>Vodorovné přemístění větví, kmenů nebo pařezů s naložením, složením a dopravou Příplatek k cenám za každých dalších i započatých 1000 m přes 1000 m pařezů kmenů, průměru přes 100 do 300 mm</t>
  </si>
  <si>
    <t>25</t>
  </si>
  <si>
    <t>162301972</t>
  </si>
  <si>
    <t>Příplatek k vodorovnému přemístění pařezů D přes 300 do 500 mm ZKD 1 km</t>
  </si>
  <si>
    <t>-728910817</t>
  </si>
  <si>
    <t>Vodorovné přemístění větví, kmenů nebo pařezů s naložením, složením a dopravou Příplatek k cenám za každých dalších i započatých 1000 m přes 1000 m pařezů kmenů, průměru přes 300 do 500 mm</t>
  </si>
  <si>
    <t>26</t>
  </si>
  <si>
    <t>162751117</t>
  </si>
  <si>
    <t>Vodorovné přemístění přes 9 000 do 10000 m výkopku/sypaniny z horniny třídy těžitelnosti I skupiny 1 až 3</t>
  </si>
  <si>
    <t>-1848184893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</si>
  <si>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</si>
  <si>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"nános z toku" 8,5</t>
  </si>
  <si>
    <t>"přebytečná zemina" 245,4+18,0+2,7-183,5</t>
  </si>
  <si>
    <t>27</t>
  </si>
  <si>
    <t>162751119</t>
  </si>
  <si>
    <t>Příplatek k vodorovnému přemístění výkopku/sypaniny z horniny třídy těžitelnosti I skupiny 1 až 3 ZKD 1000 m přes 10000 m</t>
  </si>
  <si>
    <t>1479318656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</si>
  <si>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</si>
  <si>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"nános z toku" 2*8,5</t>
  </si>
  <si>
    <t>"přebytečná zemina" 2*82,6</t>
  </si>
  <si>
    <t>28</t>
  </si>
  <si>
    <t>167151101</t>
  </si>
  <si>
    <t>Nakládání výkopku z hornin třídy těžitelnosti I skupiny 1 až 3 do 100 m3</t>
  </si>
  <si>
    <t>-621749285</t>
  </si>
  <si>
    <t>Nakládání, skládání a překládání neulehlého výkopku nebo sypaniny strojně nakládání, množství do 100 m3, z horniny třídy těžitelnosti I, skupiny 1 až 3</t>
  </si>
  <si>
    <t>29</t>
  </si>
  <si>
    <t>171153101</t>
  </si>
  <si>
    <t>Zemní hrázky melioračních kanálů z horniny třídy těžitelnosti I a II skupiny 1 až 4</t>
  </si>
  <si>
    <t>-124555391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</si>
  <si>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</si>
  <si>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"zahrázkování - viz. B.10.c)" 3,4*2,2*1,2*2</t>
  </si>
  <si>
    <t>30</t>
  </si>
  <si>
    <t>171201221</t>
  </si>
  <si>
    <t>Poplatek za uložení na skládce (skládkovné) zeminy a kamení kód odpadu 17 05 04</t>
  </si>
  <si>
    <t>t</t>
  </si>
  <si>
    <t>-1013687298</t>
  </si>
  <si>
    <t>Poplatek za uložení stavebního odpadu na skládce (skládkovné) zeminy a kamení zatříděného do Katalogu odpadů pod kódem 17 05 04</t>
  </si>
  <si>
    <t>"nános z toku" 8,5*1,8</t>
  </si>
  <si>
    <t>"přebytečná zemina" 82,6*1,8</t>
  </si>
  <si>
    <t>31</t>
  </si>
  <si>
    <t>171251201</t>
  </si>
  <si>
    <t>Uložení sypaniny na skládky nebo meziskládky</t>
  </si>
  <si>
    <t>-455737954</t>
  </si>
  <si>
    <t>Uložení sypaniny na skládky nebo meziskládky bez hutnění s upravením uložené sypaniny do předepsaného tvaru</t>
  </si>
  <si>
    <t>"přebytečná zemina" 82,6</t>
  </si>
  <si>
    <t>32</t>
  </si>
  <si>
    <t>174151101</t>
  </si>
  <si>
    <t>Zásyp jam, šachet rýh nebo kolem objektů sypaninou se zhutněním</t>
  </si>
  <si>
    <t>928793924</t>
  </si>
  <si>
    <t>Zásyp sypaninou z jakékoliv horniny strojně s uložením výkopku ve vrstvách se zhutněním jam, šachet, rýh nebo kolem objektů v těchto vykopávkách</t>
  </si>
  <si>
    <t>"kolem opevnění toku - viz. D.2.3.9." 6,8</t>
  </si>
  <si>
    <t>"odběrný objekt - viz. D.2.3.10." 0,6*2,5*0,8*2+1,6*(0,5*0,4+0,4*2,3)</t>
  </si>
  <si>
    <t>"vzdouvací práh (spodek) - viz. D.2.3.9." 4,3*0,6*0,3</t>
  </si>
  <si>
    <t>"čerpací stanice - viz. D.2.3.12." 3,65*4,3*3,9+4,7*5,4*4,8-(3,14*1,3*1,3*0,15+3,14*0,9*0,9*3,6+3,14*1,55*1,55*0,15+3,14*1,15*1,15*4,75)</t>
  </si>
  <si>
    <t>"trubka - propojení odběrného obj. a ČS (usazovací šachty) - viz. D.2.3.12." 0,8*0,9*2,1</t>
  </si>
  <si>
    <t>"po převedení vody" 20,0*0,75*1,2</t>
  </si>
  <si>
    <t>33</t>
  </si>
  <si>
    <t>181351003</t>
  </si>
  <si>
    <t>Rozprostření ornice tl vrstvy do 200 mm pl do 100 m2 v rovině nebo ve svahu do 1:5 strojně</t>
  </si>
  <si>
    <t>-591965017</t>
  </si>
  <si>
    <t>Rozprostření a urovnání ornice v rovině nebo ve svahu sklonu do 1:5 strojně při souvislé ploše do 100 m2, tl. vrstvy do 200 mm</t>
  </si>
  <si>
    <t>"čerpací stanice - viz. D.2.3.12." 4,6*6,2+6,1*8,2-(3,14*0,9*0,9+3,14*1,15*1,15)</t>
  </si>
  <si>
    <t>"přebytečná ornice" (79,26*0,2-(71,84+0,72)*0,2)/0,1</t>
  </si>
  <si>
    <t>Zakládání</t>
  </si>
  <si>
    <t>34</t>
  </si>
  <si>
    <t>273313611</t>
  </si>
  <si>
    <t>Základové desky z betonu tř. C 16/20</t>
  </si>
  <si>
    <t>-1654299227</t>
  </si>
  <si>
    <t>Základy z betonu prostého desky z betonu kamenem neprokládaného tř. C 16/20</t>
  </si>
  <si>
    <t>"odběrný objekt - vciz. D.2.3.10." 1,8*1,9*0,1</t>
  </si>
  <si>
    <t>"čerpací stanice - viz. D.2.3.12." 3,14*1,3*1,3*0,15+3,14*1,55*1,55*0,15</t>
  </si>
  <si>
    <t>35</t>
  </si>
  <si>
    <t>273351121</t>
  </si>
  <si>
    <t>Zřízení bednění základových desek</t>
  </si>
  <si>
    <t>-862491128</t>
  </si>
  <si>
    <t>Bednění základů desek zřízení</t>
  </si>
  <si>
    <t>"odběrný objekt - vciz. D.2.3.10." (1,8+1,9)*2*0,1</t>
  </si>
  <si>
    <t>"čerpací stanice - viz. D.2.3.12." 3,14*2,6*0,15+3,14*3,1*0,15</t>
  </si>
  <si>
    <t>36</t>
  </si>
  <si>
    <t>273351122</t>
  </si>
  <si>
    <t>Odstranění bednění základových desek</t>
  </si>
  <si>
    <t>1705199229</t>
  </si>
  <si>
    <t>Bednění základů desek odstranění</t>
  </si>
  <si>
    <t>Svislé a kompletní konstrukce</t>
  </si>
  <si>
    <t>37</t>
  </si>
  <si>
    <t>321321116</t>
  </si>
  <si>
    <t>Konstrukce vodních staveb ze ŽB mrazuvzdorného tř. C 30/37</t>
  </si>
  <si>
    <t>1387247368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</si>
  <si>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</si>
  <si>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P</t>
  </si>
  <si>
    <t>Poznámka k položce:_x000D_
C 30/37 XC4, XF3</t>
  </si>
  <si>
    <t>"vzdouvací práh - vciz. D.2.3.10." (4,4*1,0+2,4*1,4)*0,5</t>
  </si>
  <si>
    <t>"odběrný objekt - vciz. D.2.3.10." 1,6*1,7*0,4+1,6*0,3*(0,8+1,54)+1,1*0,3*1,27*2</t>
  </si>
  <si>
    <t>38</t>
  </si>
  <si>
    <t>321351010</t>
  </si>
  <si>
    <t>Bednění konstrukcí vodních staveb rovinné - zřízení</t>
  </si>
  <si>
    <t>-607467536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</si>
  <si>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</si>
  <si>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"vzdouvací práh - vciz. D.2.3.10." (4,4*1,0+2,4*1,4)*2+0,5*0,87*2</t>
  </si>
  <si>
    <t>39</t>
  </si>
  <si>
    <t>321352010</t>
  </si>
  <si>
    <t>Bednění konstrukcí vodních staveb rovinné - odstranění</t>
  </si>
  <si>
    <t>1145103052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</si>
  <si>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</si>
  <si>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40</t>
  </si>
  <si>
    <t>321366111</t>
  </si>
  <si>
    <t>Výztuž železobetonových konstrukcí vodních staveb z oceli 10 505 D do 12 mm</t>
  </si>
  <si>
    <t>289732867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</si>
  <si>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</si>
  <si>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"vzdouvací práh + odběrný objekt - vciz. D.2.3.10." 56,0*0,001</t>
  </si>
  <si>
    <t>41</t>
  </si>
  <si>
    <t>321368211</t>
  </si>
  <si>
    <t>Výztuž železobetonových konstrukcí vodních staveb ze svařovaných sítí</t>
  </si>
  <si>
    <t>363939513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</si>
  <si>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</si>
  <si>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"vzdouvací práh + odběrný objekt - vciz. D.2.3.10." 455,3*0,001</t>
  </si>
  <si>
    <t>42</t>
  </si>
  <si>
    <t>382121111</t>
  </si>
  <si>
    <t>Montáž dna ŽB prefabrikovaných kruhových nádrží včetně těsnění DN přes 1000 do 2000</t>
  </si>
  <si>
    <t>821416585</t>
  </si>
  <si>
    <t>Montáž dílců prefabrikovaných kruhových nádrží ze železobetonu dna včetně těsnění DN přes 1000 do 2000</t>
  </si>
  <si>
    <t xml:space="preserve">"čerpací stanice - viz. D.2.3.12." </t>
  </si>
  <si>
    <t>"usazovací šachta DN 1500" 1</t>
  </si>
  <si>
    <t>"čerpací šachta DN 2000" 1</t>
  </si>
  <si>
    <t>43</t>
  </si>
  <si>
    <t>M</t>
  </si>
  <si>
    <t>59226000</t>
  </si>
  <si>
    <t>dno kruhové nádrže DN 1500 stěna tl přes 100mm v 840mm užitný objem 1,37m3</t>
  </si>
  <si>
    <t>539159846</t>
  </si>
  <si>
    <t>Poznámka k položce:_x000D_
vč. stupadel s protiskluzovou úpravou</t>
  </si>
  <si>
    <t>44</t>
  </si>
  <si>
    <t>59226003</t>
  </si>
  <si>
    <t>dno kruhové nádrže DN 2000 stěna tl přes 100mm v 1750mm užitný objem 5,498m3</t>
  </si>
  <si>
    <t>939286848</t>
  </si>
  <si>
    <t>45</t>
  </si>
  <si>
    <t>382121121</t>
  </si>
  <si>
    <t>Montáž skruže ŽB prefabrikovaných kruhových nádrží včetně těsnění DN přes 1000 do 2000</t>
  </si>
  <si>
    <t>1441587987</t>
  </si>
  <si>
    <t>Montáž dílců prefabrikovaných kruhových nádrží ze železobetonu skruže včetně těsnění DN přes 1000 do 2000</t>
  </si>
  <si>
    <t>"usazovací šachta DN 1500" 3</t>
  </si>
  <si>
    <t>"čerpací šachta DN 2000" 1+1</t>
  </si>
  <si>
    <t>46</t>
  </si>
  <si>
    <t>59226015</t>
  </si>
  <si>
    <t>skruž kruhové nádrže DN 1500 v 1000mm užitný objem 1,76m3</t>
  </si>
  <si>
    <t>-798170140</t>
  </si>
  <si>
    <t>47</t>
  </si>
  <si>
    <t>59226019</t>
  </si>
  <si>
    <t>skruž kruhové nádrže DN 2000 v 1000mm užitný objem 3,140m3</t>
  </si>
  <si>
    <t>-898388633</t>
  </si>
  <si>
    <t>48</t>
  </si>
  <si>
    <t>59226020</t>
  </si>
  <si>
    <t>skruž kruhové nádrže DN 2000 v 2000mm užitný objem 6,283m3</t>
  </si>
  <si>
    <t>-1217432314</t>
  </si>
  <si>
    <t>49</t>
  </si>
  <si>
    <t>59224342</t>
  </si>
  <si>
    <t>těsnění elastomerové pro spojení šachetních dílů DN 1500</t>
  </si>
  <si>
    <t>92354298</t>
  </si>
  <si>
    <t>50</t>
  </si>
  <si>
    <t>59226072</t>
  </si>
  <si>
    <t>těsnění elastomerové samomazné pro kruhovou nádrž DN 2000</t>
  </si>
  <si>
    <t>-849493600</t>
  </si>
  <si>
    <t>51</t>
  </si>
  <si>
    <t>382121131</t>
  </si>
  <si>
    <t>Montáž zákrytové desky ŽB prefabrikovaných kruhových nádrží DN do 2000</t>
  </si>
  <si>
    <t>-2053125694</t>
  </si>
  <si>
    <t>Montáž dílců prefabrikovaných kruhových nádrží ze železobetonu zákrytové desky DN přes 1000 do 2000</t>
  </si>
  <si>
    <t>52</t>
  </si>
  <si>
    <t>59226034</t>
  </si>
  <si>
    <t>deska zákrytová kruhové nádrže DN 1500 se stěnou tl přes 100mm v 165mm otvor 1x d 625mm</t>
  </si>
  <si>
    <t>1820702207</t>
  </si>
  <si>
    <t>53</t>
  </si>
  <si>
    <t>59226037</t>
  </si>
  <si>
    <t>deska zákrytová kruhové nádrže DN 2000 se stěnou tl přes 100mm v 250mm otvor 1x d 1000mm</t>
  </si>
  <si>
    <t>1388946634</t>
  </si>
  <si>
    <t>Poznámka k položce:_x000D_
Deska bude opatřena 2 vstupními otvory: DN 600 a DN 1000.</t>
  </si>
  <si>
    <t>Vodorovné konstrukce</t>
  </si>
  <si>
    <t>54</t>
  </si>
  <si>
    <t>463212111</t>
  </si>
  <si>
    <t>Rovnanina z lomového kamene upraveného s vyklínováním spár úlomky kamene</t>
  </si>
  <si>
    <t>-33878235</t>
  </si>
  <si>
    <t>Rovnanina z lomového kamene upraveného, tříděného jakékoliv tloušťky rovnaniny s vyklínováním spár a dutin úlomky kamene</t>
  </si>
  <si>
    <t>"opevnění toku - vciz. D.2.3.9." 11,0*6,0*0,7+5,0*2,3*0,7</t>
  </si>
  <si>
    <t>Trubní vedení</t>
  </si>
  <si>
    <t>55</t>
  </si>
  <si>
    <t>871351142</t>
  </si>
  <si>
    <t>Montáž potrubí z PE100 RC SDR 11 otevřený výkop svařovaných na tupo d 225 x 20,5 mm</t>
  </si>
  <si>
    <t>1661760805</t>
  </si>
  <si>
    <t>Montáž vodovodního potrubí z polyetylenu PE100 RC v otevřeném výkopu svařovaných na tupo SDR 11/PN16 d 225 x 20,5 mm</t>
  </si>
  <si>
    <t>"čerpací stanice - viz. D.2.3.12." 3,7</t>
  </si>
  <si>
    <t>56</t>
  </si>
  <si>
    <t>28613181</t>
  </si>
  <si>
    <t>potrubí vodovodní jednovrstvé PE100 RC PN 16 SDR11 225x20,5mm</t>
  </si>
  <si>
    <t>-1511142025</t>
  </si>
  <si>
    <t>3,7*1,015 'Přepočtené koeficientem množství</t>
  </si>
  <si>
    <t>57</t>
  </si>
  <si>
    <t>871371141</t>
  </si>
  <si>
    <t>Montáž potrubí z PE100 RC SDR 11 otevřený výkop svařovaných na tupo d 315 x 28,6 mm</t>
  </si>
  <si>
    <t>1847612449</t>
  </si>
  <si>
    <t>Montáž vodovodního potrubí z polyetylenu PE100 RC v otevřeném výkopu svařovaných na tupo SDR 11/PN16 d 315 x 28,6 mm</t>
  </si>
  <si>
    <t>"čerpací stanice - viz. D.2.3.12." 2,0</t>
  </si>
  <si>
    <t>58</t>
  </si>
  <si>
    <t>28613184</t>
  </si>
  <si>
    <t>potrubí vodovodní jednovrstvé PE100 RC PN 16 SDR11 315x28,6mm</t>
  </si>
  <si>
    <t>1799552758</t>
  </si>
  <si>
    <t>2*1,015 'Přepočtené koeficientem množství</t>
  </si>
  <si>
    <t>59</t>
  </si>
  <si>
    <t>877351202</t>
  </si>
  <si>
    <t>Montáž oblouků svařovaných na tupo na vodovodním potrubí z PE trub d 225</t>
  </si>
  <si>
    <t>369754111</t>
  </si>
  <si>
    <t>Montáž tvarovek na vodovodním plastovém potrubí z polyetylenu PE 100 svařovaných na tupo SDR 11/PN16 oblouků nebo redukcí d 225</t>
  </si>
  <si>
    <t>"čerpací stanice - viz. D.2.3.12." 1</t>
  </si>
  <si>
    <t>60</t>
  </si>
  <si>
    <t>28699910-R</t>
  </si>
  <si>
    <t>oblouk 30° SDR11 PE 100 RC PN16 D 225mm</t>
  </si>
  <si>
    <t>-1574866759</t>
  </si>
  <si>
    <t>61</t>
  </si>
  <si>
    <t>891351112</t>
  </si>
  <si>
    <t>Montáž vodovodních šoupátek otevřený výkop DN 200</t>
  </si>
  <si>
    <t>219489442</t>
  </si>
  <si>
    <t>Montáž vodovodních armatur na potrubí šoupátek nebo klapek uzavíracích v otevřeném výkopu nebo v šachtách s osazením zemní soupravy (bez poklopů) DN 200</t>
  </si>
  <si>
    <t>"čerpací stanice - viz. D.2.3.12." 2</t>
  </si>
  <si>
    <t>62</t>
  </si>
  <si>
    <t>42221221</t>
  </si>
  <si>
    <t>šoupě přírubové vodovodní krátká stavební dl DN 200 PN16</t>
  </si>
  <si>
    <t>-417051749</t>
  </si>
  <si>
    <t>63</t>
  </si>
  <si>
    <t>899103112</t>
  </si>
  <si>
    <t>Osazení poklopů litinových, ocelových nebo železobetonových včetně rámů pro třídu zatížení B125, C250</t>
  </si>
  <si>
    <t>541175312</t>
  </si>
  <si>
    <t>Osazení poklopů šachtových litinových, ocelových nebo železobetonových včetně rámů pro třídu zatížení B125, C250</t>
  </si>
  <si>
    <t>64</t>
  </si>
  <si>
    <t>55241011</t>
  </si>
  <si>
    <t>poklop třída B125, kruhový rám, vstup 600 mm bez ventilace</t>
  </si>
  <si>
    <t>-632532901</t>
  </si>
  <si>
    <t>Poznámka k položce:_x000D_
vč. pantů s aretací, zámku, vodotěsný</t>
  </si>
  <si>
    <t>65</t>
  </si>
  <si>
    <t>55299991-R</t>
  </si>
  <si>
    <t>poklop třída B125, kruhový rám, vstup 1000 mm bez ventilace</t>
  </si>
  <si>
    <t>-690738105</t>
  </si>
  <si>
    <t>66</t>
  </si>
  <si>
    <t>899999992-R</t>
  </si>
  <si>
    <t>Vystrojení čerpací stanice - dle nabídky</t>
  </si>
  <si>
    <t>1371936973</t>
  </si>
  <si>
    <t>998</t>
  </si>
  <si>
    <t>Přesun hmot</t>
  </si>
  <si>
    <t>67</t>
  </si>
  <si>
    <t>998332011</t>
  </si>
  <si>
    <t>Přesun hmot pro úpravy vodních toků a kanály</t>
  </si>
  <si>
    <t>1776203337</t>
  </si>
  <si>
    <t>Přesun hmot pro úpravy vodních toků a kanály, hráze rybníků apod. dopravní vzdálenost do 500 m</t>
  </si>
  <si>
    <t>PSV</t>
  </si>
  <si>
    <t>Práce a dodávky PSV</t>
  </si>
  <si>
    <t>767</t>
  </si>
  <si>
    <t>Konstrukce zámečnické</t>
  </si>
  <si>
    <t>68</t>
  </si>
  <si>
    <t>767995114</t>
  </si>
  <si>
    <t>Montáž atypických zámečnických konstrukcí hmotnosti přes 20 do 50 kg</t>
  </si>
  <si>
    <t>kg</t>
  </si>
  <si>
    <t>-926127408</t>
  </si>
  <si>
    <t>Montáž ostatních atypických zámečnických konstrukcí hmotnosti přes 20 do 50 kg</t>
  </si>
  <si>
    <t>"rám+česle odběrného obj. - viz. D.2.3.11." 20,50+47,80</t>
  </si>
  <si>
    <t>69</t>
  </si>
  <si>
    <t>55399019-R</t>
  </si>
  <si>
    <t>Ocelové česle 1,09 x 1,31 m vč. rámu žárově pozinkované</t>
  </si>
  <si>
    <t>kpl</t>
  </si>
  <si>
    <t>1035945221</t>
  </si>
  <si>
    <t>70</t>
  </si>
  <si>
    <t>998767101</t>
  </si>
  <si>
    <t>Přesun hmot tonážní pro zámečnické konstrukce v objektech v do 6 m</t>
  </si>
  <si>
    <t>1237568040</t>
  </si>
  <si>
    <t>Přesun hmot pro zámečnické konstrukce stanovený z hmotnosti přesunovaného materiálu vodorovná dopravní vzdálenost do 50 m základní v objektech výšky do 6 m</t>
  </si>
  <si>
    <t>SO-02 - Výtlačné potrubí</t>
  </si>
  <si>
    <t xml:space="preserve">    5 - Komunikace pozemní</t>
  </si>
  <si>
    <t xml:space="preserve">    9 - Ostatní konstrukce a práce, bourání</t>
  </si>
  <si>
    <t xml:space="preserve">    997 - Přesun sutě</t>
  </si>
  <si>
    <t>113107424</t>
  </si>
  <si>
    <t>Odstranění podkladu z kameniva drceného tl přes 300 do 400 mm při překopech strojně pl do 15 m2</t>
  </si>
  <si>
    <t>-612718844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</si>
  <si>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300 do 400 mm</t>
  </si>
  <si>
    <t>"výtlak v komunikaci km 0,063 6-0,071 1 a km 0,132 7-0,140 0" (7,5+7,3)*0,9</t>
  </si>
  <si>
    <t>113107442</t>
  </si>
  <si>
    <t>Odstranění podkladu živičných tl přes 50 do 100 mm při překopech strojně pl do 15 m2</t>
  </si>
  <si>
    <t>1613677436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</si>
  <si>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</si>
  <si>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113154522</t>
  </si>
  <si>
    <t>Frézování živičného krytu tl 40 mm pruh š přes 0,5 m pl do 500 m2</t>
  </si>
  <si>
    <t>2100591169</t>
  </si>
  <si>
    <t>Frézování živičného podkladu nebo krytu s naložením hmot na dopravní prostředek plochy do 500 m2 pruhu šířky přes 0,5 m, tloušťky vrstvy 40 mm</t>
  </si>
  <si>
    <t>119001406</t>
  </si>
  <si>
    <t>Dočasné zajištění potrubí z PE DN přes 200 do 500 mm</t>
  </si>
  <si>
    <t>162231663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</si>
  <si>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</si>
  <si>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"křížení kanalizace DN 500 - viz. D.2.3.5." 1,0</t>
  </si>
  <si>
    <t>119001412</t>
  </si>
  <si>
    <t>Dočasné zajištění potrubí betonového, ŽB nebo kameninového DN přes 200 do 500 mm</t>
  </si>
  <si>
    <t>618469983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</si>
  <si>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</si>
  <si>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"křížení kanalizace DN 600 - viz. D.2.3.5." 2*1,0</t>
  </si>
  <si>
    <t>119001421</t>
  </si>
  <si>
    <t>Dočasné zajištění kabelů a kabelových tratí ze 3 volně ložených kabelů</t>
  </si>
  <si>
    <t>1912454245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</si>
  <si>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</si>
  <si>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"křížení sdělovacího vedení + kabelové televize - viz. D.2.3.5." 1,0+1,0</t>
  </si>
  <si>
    <t>"křížení kabelu veřejného osvětlení - viz. D.2.3.5." 1,0</t>
  </si>
  <si>
    <t>132254204</t>
  </si>
  <si>
    <t>Hloubení zapažených rýh š do 2000 mm v hornině třídy těžitelnosti I skupiny 3 objem do 500 m3</t>
  </si>
  <si>
    <t>-1143190435</t>
  </si>
  <si>
    <t>Hloubení zapažených rýh šířky přes 800 do 2 000 mm strojně s urovnáním dna do předepsaného profilu a spádu v hornině třídy těžitelnosti I skupiny 3 přes 100 do 500 m3</t>
  </si>
  <si>
    <t>Poznámka k položce:_x000D_
v terénu km 0-0,063 6, km 0,071-0,084 7, km 0,140-0,193 2 a km 1,057 5-1,080 5</t>
  </si>
  <si>
    <t>"viz. D.2.3.5."</t>
  </si>
  <si>
    <t>"v komunikaci km 0,063 6-0,071 1 a km 0,132 7-0,140 0" (7,5*2,01+7,3*1,15)*0,9</t>
  </si>
  <si>
    <t>"v místě žlabovek km 0,084 7-0,132 7" (25,9*1,65+22,1*1,47)*0,9</t>
  </si>
  <si>
    <t>"v terénu u ČS" (45,7*1,67+13,1*2,38+4,8*2,58+13,6*2,2+4,2*1,68+6,1*2,0+18,9*2,17+9,1*2,05+14,9*2,07)*0,9</t>
  </si>
  <si>
    <t>"v terénu u retenční nádrže " (6,4*1,62+6,4*2,05+6,3*2,48+3,9*2,0)*0,9</t>
  </si>
  <si>
    <t>139001101</t>
  </si>
  <si>
    <t>Příplatek za ztížení vykopávky v blízkosti podzemního vedení</t>
  </si>
  <si>
    <t>545475571</t>
  </si>
  <si>
    <t>Příplatek k cenám hloubených vykopávek za ztížení vykopávky v blízkosti podzemního vedení nebo výbušnin pro jakoukoliv třídu horniny</t>
  </si>
  <si>
    <t>"křížení kanalizace DN 500 - viz. D.2.3.5." 1,0*1,6*2,3</t>
  </si>
  <si>
    <t>"křížení kanalizace DN 600 - viz. D.2.3.5." 1,0*2,0*(2,0+1,2)</t>
  </si>
  <si>
    <t>"křížení sdělovacího vedení + kabelové televize - viz. D.2.3.5." 1,0*1,1*1,6</t>
  </si>
  <si>
    <t>"křížení kabelu veřejného osvětlení - viz. D.2.3.5." 1,0*1,1*2,0</t>
  </si>
  <si>
    <t>151101101</t>
  </si>
  <si>
    <t>Zřízení příložného pažení a rozepření stěn rýh hl do 2 m</t>
  </si>
  <si>
    <t>-1233888175</t>
  </si>
  <si>
    <t>Zřízení pažení a rozepření stěn rýh pro podzemní vedení příložné pro jakoukoliv mezerovitost, hloubky do 2 m</t>
  </si>
  <si>
    <t>"v komunikaci km 0,063 6-0,071 1 a km 0,132 7-0,140 0" (7,3*1,65)*2</t>
  </si>
  <si>
    <t>"v místě žlabovek km 0,084 7-0,132 7" (25,9*1,83+22,1*1,65)*2</t>
  </si>
  <si>
    <t>"v terénu u ČS" (45,7*1,67+4,2*1,68+6,1*2,0)*2</t>
  </si>
  <si>
    <t>"v terénu u retenční nádrže " (6,4*1,62+3,9*2,0)*2</t>
  </si>
  <si>
    <t>151101102</t>
  </si>
  <si>
    <t>Zřízení příložného pažení a rozepření stěn rýh hl přes 2 do 4 m</t>
  </si>
  <si>
    <t>1434241541</t>
  </si>
  <si>
    <t>Zřízení pažení a rozepření stěn rýh pro podzemní vedení příložné pro jakoukoliv mezerovitost, hloubky přes 2 do 4 m</t>
  </si>
  <si>
    <t>"v komunikaci km 0,063 6-0,071 1 a km 0,132 7-0,140 0" (7,5*2,51)*2</t>
  </si>
  <si>
    <t>"v terénu u ČS" (13,1*2,38+4,8*2,58+13,6*2,2+18,9*2,17+9,1*2,05+14,9*2,07)*2</t>
  </si>
  <si>
    <t>"v terénu u retenční nádrže" (6,4*2,05+6,3*2,48)*2</t>
  </si>
  <si>
    <t>151101111</t>
  </si>
  <si>
    <t>Odstranění příložného pažení a rozepření stěn rýh hl do 2 m</t>
  </si>
  <si>
    <t>-463440014</t>
  </si>
  <si>
    <t>Odstranění pažení a rozepření stěn rýh pro podzemní vedení s uložením materiálu na vzdálenost do 3 m od kraje výkopu příložné, hloubky do 2 m</t>
  </si>
  <si>
    <t>151101112</t>
  </si>
  <si>
    <t>Odstranění příložného pažení a rozepření stěn rýh hl přes 2 do 4 m</t>
  </si>
  <si>
    <t>1647265743</t>
  </si>
  <si>
    <t>Odstranění pažení a rozepření stěn rýh pro podzemní vedení s uložením materiálu na vzdálenost do 3 m od kraje výkopu příložné, hloubky přes 2 do 4 m</t>
  </si>
  <si>
    <t>-1701836667</t>
  </si>
  <si>
    <t>"přebytečná zemina" 364,7-(243,5-12,7)</t>
  </si>
  <si>
    <t>-216852778</t>
  </si>
  <si>
    <t>"přebytečná zemina" 2*133,9</t>
  </si>
  <si>
    <t>167151111</t>
  </si>
  <si>
    <t>Nakládání výkopku z hornin třídy těžitelnosti I skupiny 1 až 3 přes 100 m3</t>
  </si>
  <si>
    <t>1050258361</t>
  </si>
  <si>
    <t>Nakládání, skládání a překládání neulehlého výkopku nebo sypaniny strojně nakládání, množství přes 100 m3, z hornin třídy těžitelnosti I, skupiny 1 až 3</t>
  </si>
  <si>
    <t>1409896425</t>
  </si>
  <si>
    <t>"přebytečná zemina" 133,9*1,8</t>
  </si>
  <si>
    <t>-560846672</t>
  </si>
  <si>
    <t>"přebytečná zemina" 133,9</t>
  </si>
  <si>
    <t>-1605246739</t>
  </si>
  <si>
    <t>"v komunikaci km 0,063 6-0,071 1 a km 0,132 7-0,140 0 (ŠD)" (7,5*1,38+7,3*0,52)*0,9</t>
  </si>
  <si>
    <t>"v místě žlabovek km 0,084 7-0,132 7" (25,9*1,02+22,1*0,84)*0,9</t>
  </si>
  <si>
    <t>"v terénu u ČS" (45,7*1,04+13,1*1,75+4,8*1,95+13,6*1,57+4,2*1,05+6,1*1,37+18,9*1,54+9,1*1,42+14,9*1,44)*0,9</t>
  </si>
  <si>
    <t>"v terénu u retenční nádrže" (6,4*1,06+6,4*1,49+6,3*1,92+3,9*1,44)*0,9</t>
  </si>
  <si>
    <t>58344197</t>
  </si>
  <si>
    <t>štěrkodrť frakce 0/63</t>
  </si>
  <si>
    <t>-1601175668</t>
  </si>
  <si>
    <t>"v komunikaci km 0,063 6-0,071 1 a km 0,132 7-0,140 0" 12,73*1,7*1,05</t>
  </si>
  <si>
    <t>175151101</t>
  </si>
  <si>
    <t>Obsypání potrubí strojně sypaninou bez prohození, uloženou do 3 m</t>
  </si>
  <si>
    <t>-1731772339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</si>
  <si>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</si>
  <si>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"viz. Vzorový řez D.2.3.5." 193,2*(0,9*0,53-3,14*0,11*0,11)+23,0*(0,9*0,46-3,14*0,08*0,08)</t>
  </si>
  <si>
    <t>58337302</t>
  </si>
  <si>
    <t>štěrkopísek frakce 0/16</t>
  </si>
  <si>
    <t>2065185144</t>
  </si>
  <si>
    <t>93,9*1,67*1,05</t>
  </si>
  <si>
    <t>451573111</t>
  </si>
  <si>
    <t>Lože pod potrubí otevřený výkop ze štěrkopísku</t>
  </si>
  <si>
    <t>771794154</t>
  </si>
  <si>
    <t>Lože pod potrubí, stoky a drobné objekty v otevřeném výkopu z písku a štěrkopísku do 63 mm</t>
  </si>
  <si>
    <t>"viz. Vzorový řez D.2.3.5." (193,2+23,0)*0,9*0,1</t>
  </si>
  <si>
    <t>452313141</t>
  </si>
  <si>
    <t>Podkladní bloky z betonu prostého bez zvýšených nároků na prostředí tř. C 16/20 otevřený výkop</t>
  </si>
  <si>
    <t>1320604304</t>
  </si>
  <si>
    <t>Podkladní a zajišťovací konstrukce z betonu prostého v otevřeném výkopu bez zvýšených nároků na prostředí bloky pro potrubí z betonu tř. C 16/20</t>
  </si>
  <si>
    <t>"kotevní blok - viz. D.2.3.6." 3*0,3*0,3*0,9</t>
  </si>
  <si>
    <t>452353111</t>
  </si>
  <si>
    <t>Bednění podkladních bloků pod potrubí, stoky a drobné objekty otevřený výkop zřízení</t>
  </si>
  <si>
    <t>-914676366</t>
  </si>
  <si>
    <t>Bednění podkladních a zajišťovacích konstrukcí v otevřeném výkopu bloků pro potrubí zřízení</t>
  </si>
  <si>
    <t>"kotevní blok - viz. D.2.3.6." 3*0,3*0,9*2</t>
  </si>
  <si>
    <t>452353112</t>
  </si>
  <si>
    <t>Bednění podkladních bloků pod potrubí, stoky a drobné objekty otevřený výkop odstranění</t>
  </si>
  <si>
    <t>-1244168499</t>
  </si>
  <si>
    <t>Bednění podkladních a zajišťovacích konstrukcí v otevřeném výkopu bloků pro potrubí odstranění</t>
  </si>
  <si>
    <t>Komunikace pozemní</t>
  </si>
  <si>
    <t>564861011</t>
  </si>
  <si>
    <t>Podklad ze štěrkodrtě ŠD plochy do 100 m2 tl 200 mm</t>
  </si>
  <si>
    <t>-2012739350</t>
  </si>
  <si>
    <t>Podklad ze štěrkodrti ŠD s rozprostřením a zhutněním plochy jednotlivě do 100 m2, po zhutnění tl. 200 mm</t>
  </si>
  <si>
    <t>"výtlak v komunikaci km 0,063 6-0,071 1 a km 0,132 7-0,140 0" 2*(7,5+7,3)*0,9</t>
  </si>
  <si>
    <t>565145101</t>
  </si>
  <si>
    <t>Asfaltový beton vrstva podkladní ACP 16 (obalované kamenivo OKS) tl 60 mm š do 1,5 m</t>
  </si>
  <si>
    <t>-54476566</t>
  </si>
  <si>
    <t>Asfaltový beton vrstva podkladní ACP 16 (obalované kamenivo střednězrnné - OKS) s rozprostřením a zhutněním v pruhu šířky do 1,5 m, po zhutnění tl. 60 mm</t>
  </si>
  <si>
    <t>577134211</t>
  </si>
  <si>
    <t>Asfaltový beton vrstva obrusná ACO 11 (ABS) tř. II tl 40 mm š do 3 m z nemodifikovaného asfaltu</t>
  </si>
  <si>
    <t>-357155932</t>
  </si>
  <si>
    <t>Asfaltový beton vrstva obrusná ACO 11 (ABS) s rozprostřením a se zhutněním z nemodifikovaného asfaltu v pruhu šířky do 3 m tř. II, po zhutnění tl. 40 mm</t>
  </si>
  <si>
    <t>599142111</t>
  </si>
  <si>
    <t>Úprava zálivky dilatačních nebo pracovních spár v cementobetonovém krytu hl do 40 mm š přes 20 do 40 mm</t>
  </si>
  <si>
    <t>-1778879072</t>
  </si>
  <si>
    <t>Úprava zálivky dilatačních nebo pracovních spár v cementobetonovém krytu, hloubky do 40 mm, šířky přes 20 do 40 mm</t>
  </si>
  <si>
    <t>"výtlak v komunikaci km 0,063 6-0,071 1 a km 0,132 7-0,140 0" (7,5+7,3)*2</t>
  </si>
  <si>
    <t>857242122</t>
  </si>
  <si>
    <t>Montáž litinových tvarovek jednoosých přírubových otevřený výkop DN 80</t>
  </si>
  <si>
    <t>748593911</t>
  </si>
  <si>
    <t>Montáž litinových tvarovek na potrubí litinovém tlakovém jednoosých na potrubí z trub přírubových v otevřeném výkopu, kanálu nebo v šachtě DN 80</t>
  </si>
  <si>
    <t>"koleno - viz. D.2.3.6." 1</t>
  </si>
  <si>
    <t>"příruba - viz. D.2.3.6." 1</t>
  </si>
  <si>
    <t>55254047</t>
  </si>
  <si>
    <t>koleno 90° s patkou přírubové litinové vodovodní N-kus PN10/40 DN 80</t>
  </si>
  <si>
    <t>704984393</t>
  </si>
  <si>
    <t>55251656</t>
  </si>
  <si>
    <t>příruba litinová úsporná PN16 pro vodovodní litinové potrubí 80/98mm</t>
  </si>
  <si>
    <t>-1248351881</t>
  </si>
  <si>
    <t>857352122</t>
  </si>
  <si>
    <t>Montáž litinových tvarovek jednoosých přírubových otevřený výkop DN 200</t>
  </si>
  <si>
    <t>-24077894</t>
  </si>
  <si>
    <t>Montáž litinových tvarovek na potrubí litinovém tlakovém jednoosých na potrubí z trub přírubových v otevřeném výkopu, kanálu nebo v šachtě DN 200</t>
  </si>
  <si>
    <t>55251661</t>
  </si>
  <si>
    <t>příruba litinová úsporná PN16 pro vodovodní litinové potrubí 225/248mm</t>
  </si>
  <si>
    <t>1169329125</t>
  </si>
  <si>
    <t>871321141</t>
  </si>
  <si>
    <t>Montáž potrubí z PE100 RC SDR 11 otevřený výkop svařovaných na tupo d 160 x 14,6 mm</t>
  </si>
  <si>
    <t>537961104</t>
  </si>
  <si>
    <t>Montáž vodovodního potrubí z polyetylenu PE100 RC v otevřeném výkopu svařovaných na tupo SDR 11/PN16 d 160 x 14,6 mm</t>
  </si>
  <si>
    <t>"u retenční nádrže " 23,4</t>
  </si>
  <si>
    <t>28613118</t>
  </si>
  <si>
    <t>potrubí vodovodní jednovrstvé PE100 RC PN 16 SDR11 160x14,6mm</t>
  </si>
  <si>
    <t>-1752970277</t>
  </si>
  <si>
    <t>23,4*1,015 'Přepočtené koeficientem množství</t>
  </si>
  <si>
    <t>-1355816114</t>
  </si>
  <si>
    <t>"u ČS" 193,2</t>
  </si>
  <si>
    <t>-338135062</t>
  </si>
  <si>
    <t>193,2*1,015 'Přepočtené koeficientem množství</t>
  </si>
  <si>
    <t>877241201</t>
  </si>
  <si>
    <t>Montáž oblouků svařovaných na tupo na vodovodním potrubí z PE trub d 90</t>
  </si>
  <si>
    <t>-1138707137</t>
  </si>
  <si>
    <t>Montáž tvarovek na vodovodním plastovém potrubí z polyetylenu PE 100 svařovaných na tupo SDR 11/PN16 oblouků nebo redukcí d 90</t>
  </si>
  <si>
    <t>"lemový nákružek - viz. D.2.3.6." 1</t>
  </si>
  <si>
    <t>28653135</t>
  </si>
  <si>
    <t>nákružek lemový PE 100 SDR11 90mm</t>
  </si>
  <si>
    <t>1883587801</t>
  </si>
  <si>
    <t>877321101</t>
  </si>
  <si>
    <t>Montáž elektrospojek na vodovodním potrubí z PE trub d 160</t>
  </si>
  <si>
    <t>-1750493399</t>
  </si>
  <si>
    <t>Montáž tvarovek na vodovodním plastovém potrubí z polyetylenu PE 100 elektrotvarovek SDR 11/PN16 spojek, oblouků nebo redukcí d 160</t>
  </si>
  <si>
    <t>"u retenční nádrže - viz. D.2.3.6." 4</t>
  </si>
  <si>
    <t>28615978</t>
  </si>
  <si>
    <t>elektrospojka SDR11 PE 100 PN16 D 160mm</t>
  </si>
  <si>
    <t>1636619790</t>
  </si>
  <si>
    <t>877321110</t>
  </si>
  <si>
    <t>Montáž elektrokolen 45° na vodovodním potrubí z PE trub d 160</t>
  </si>
  <si>
    <t>-683726258</t>
  </si>
  <si>
    <t>Montáž tvarovek na vodovodním plastovém potrubí z polyetylenu PE 100 elektrotvarovek SDR 11/PN16 kolen 45° d 160</t>
  </si>
  <si>
    <t>"u retenční nádrže " 2</t>
  </si>
  <si>
    <t>28614951</t>
  </si>
  <si>
    <t>elektrokoleno 45° PE 100 PN16 D 160mm</t>
  </si>
  <si>
    <t>1688952232</t>
  </si>
  <si>
    <t>877321112</t>
  </si>
  <si>
    <t>Montáž elektrokolen 90° na vodovodním potrubí z PE trub d 160</t>
  </si>
  <si>
    <t>-1379085294</t>
  </si>
  <si>
    <t>Montáž tvarovek na vodovodním plastovém potrubí z polyetylenu PE 100 elektrotvarovek SDR 11/PN16 kolen 90° d 160</t>
  </si>
  <si>
    <t>"u retenční nádrže - viz. D.2.3.6." 2</t>
  </si>
  <si>
    <t>28614939</t>
  </si>
  <si>
    <t>elektrokoleno 90° PE 100 PN16 D 160mm</t>
  </si>
  <si>
    <t>47938824</t>
  </si>
  <si>
    <t>877321116</t>
  </si>
  <si>
    <t>Montáž elektro T-kusů redukovaných na vodovodním potrubí z PE trub d 160/110</t>
  </si>
  <si>
    <t>852857360</t>
  </si>
  <si>
    <t>Montáž tvarovek na vodovodním plastovém potrubí z polyetylenu PE 100 elektrotvarovek SDR 11/PN16 T-kusů redukovaných d 160/110</t>
  </si>
  <si>
    <t>"T-kus D 225/90 - viz. D.2.3.6." 1</t>
  </si>
  <si>
    <t>WVN.FF485774W</t>
  </si>
  <si>
    <t>Elektro T-kus redukovaný 225-90</t>
  </si>
  <si>
    <t>-789616891</t>
  </si>
  <si>
    <t>877321201</t>
  </si>
  <si>
    <t>Montáž oblouků svařovaných na tupo na vodovodním potrubí z PE trub d 160</t>
  </si>
  <si>
    <t>-1637441242</t>
  </si>
  <si>
    <t>Montáž tvarovek na vodovodním plastovém potrubí z polyetylenu PE 100 svařovaných na tupo SDR 11/PN16 oblouků nebo redukcí d 160</t>
  </si>
  <si>
    <t>"viz. D.2.3.6." 1+1</t>
  </si>
  <si>
    <t>28699917-R</t>
  </si>
  <si>
    <t>oblouk 60° SDR11 PE 100 RC PN16 D 160mm</t>
  </si>
  <si>
    <t>-1292675594</t>
  </si>
  <si>
    <t>28699918-R</t>
  </si>
  <si>
    <t>oblouk 30° SDR11 PE 100 RC PN16 D 160mm</t>
  </si>
  <si>
    <t>1856982810</t>
  </si>
  <si>
    <t>877351102</t>
  </si>
  <si>
    <t>Montáž elektrospojek na vodovodním potrubí z PE trub d 225</t>
  </si>
  <si>
    <t>-281427442</t>
  </si>
  <si>
    <t>Montáž tvarovek na vodovodním plastovém potrubí z polyetylenu PE 100 elektrotvarovek SDR 11/PN16 spojek, oblouků nebo redukcí d 225</t>
  </si>
  <si>
    <t>"viz. D.2.3.6." 8</t>
  </si>
  <si>
    <t>28615981</t>
  </si>
  <si>
    <t>elektrospojka SDR11 PE 100 PN16 D 225mm</t>
  </si>
  <si>
    <t>2058786875</t>
  </si>
  <si>
    <t>877351110</t>
  </si>
  <si>
    <t>Montáž elektrokolen 45° na vodovodním potrubí z PE trub d 200</t>
  </si>
  <si>
    <t>-342655991</t>
  </si>
  <si>
    <t>Montáž tvarovek na vodovodním plastovém potrubí z polyetylenu PE 100 elektrotvarovek SDR 11/PN16 kolen 45° d 200</t>
  </si>
  <si>
    <t>"elektrokoleno D 225/45°- viz. D.2.3.6." 3</t>
  </si>
  <si>
    <t>28614954</t>
  </si>
  <si>
    <t>elektrokoleno 45° PE 100 PN16 D 225mm</t>
  </si>
  <si>
    <t>-955582091</t>
  </si>
  <si>
    <t>1649035963</t>
  </si>
  <si>
    <t>"oblouk - viz. D.2.3.6." 1+2+1</t>
  </si>
  <si>
    <t>"lemový nákružek - viz. D.2.3.6." 2</t>
  </si>
  <si>
    <t>28699911-R</t>
  </si>
  <si>
    <t>oblouk 11° SDR11 PE 100 RC PN16 D 225mm</t>
  </si>
  <si>
    <t>-138327669</t>
  </si>
  <si>
    <t>28699912-R</t>
  </si>
  <si>
    <t>oblouk 22° SDR11 PE 100 RC PN16 D 225mm</t>
  </si>
  <si>
    <t>-184776095</t>
  </si>
  <si>
    <t>28699913-R</t>
  </si>
  <si>
    <t>oblouk 60° SDR11 PE 100 RC PN16 D 225mm</t>
  </si>
  <si>
    <t>-989250555</t>
  </si>
  <si>
    <t>28653142</t>
  </si>
  <si>
    <t>nákružek lemový PE 100 SDR11 225mm</t>
  </si>
  <si>
    <t>1604467730</t>
  </si>
  <si>
    <t>891241112</t>
  </si>
  <si>
    <t>Montáž vodovodních šoupátek otevřený výkop DN 80</t>
  </si>
  <si>
    <t>1457437404</t>
  </si>
  <si>
    <t>Montáž vodovodních armatur na potrubí šoupátek nebo klapek uzavíracích v otevřeném výkopu nebo v šachtách s osazením zemní soupravy (bez poklopů) DN 80</t>
  </si>
  <si>
    <t>"viz. D.2.3.6." 1</t>
  </si>
  <si>
    <t>42221212</t>
  </si>
  <si>
    <t>šoupě přírubové vodovodní krátká stavební dl DN 80 PN10-16</t>
  </si>
  <si>
    <t>1230432743</t>
  </si>
  <si>
    <t>42291039</t>
  </si>
  <si>
    <t>souprava zemní teleskopická pro E2 šoupatka DN 50-100mm Rd 1,8-2,5m</t>
  </si>
  <si>
    <t>635666385</t>
  </si>
  <si>
    <t>892351111</t>
  </si>
  <si>
    <t>Tlaková zkouška vodou potrubí DN 150 nebo 200</t>
  </si>
  <si>
    <t>-468337424</t>
  </si>
  <si>
    <t>Tlakové zkoušky vodou na potrubí DN 150 nebo 200</t>
  </si>
  <si>
    <t>892372111</t>
  </si>
  <si>
    <t>Zabezpečení konců potrubí DN do 300 při tlakových zkouškách vodou</t>
  </si>
  <si>
    <t>1126487774</t>
  </si>
  <si>
    <t>Tlakové zkoušky vodou zabezpečení konců potrubí při tlakových zkouškách DN do 300</t>
  </si>
  <si>
    <t>892381111</t>
  </si>
  <si>
    <t>Tlaková zkouška vodou potrubí DN 250, DN 300 nebo 350</t>
  </si>
  <si>
    <t>1939849794</t>
  </si>
  <si>
    <t>Tlakové zkoušky vodou na potrubí DN 250, 300 nebo 350</t>
  </si>
  <si>
    <t>899401112</t>
  </si>
  <si>
    <t>Osazení poklopů uličních litinových šoupátkových</t>
  </si>
  <si>
    <t>785202226</t>
  </si>
  <si>
    <t>Osazení poklopů uličních s pevným rámem litinových šoupátkových</t>
  </si>
  <si>
    <t>42291352</t>
  </si>
  <si>
    <t>poklop litinový šoupátkový pro zemní soupravy osazení do terénu a do vozovky</t>
  </si>
  <si>
    <t>53659269</t>
  </si>
  <si>
    <t>42210050</t>
  </si>
  <si>
    <t>deska podkladová uličního poklopu litinového šoupatového</t>
  </si>
  <si>
    <t>-1717080094</t>
  </si>
  <si>
    <t>899721111</t>
  </si>
  <si>
    <t>Signalizační vodič DN do 150 mm na potrubí</t>
  </si>
  <si>
    <t>1145040987</t>
  </si>
  <si>
    <t>Signalizační vodič na potrubí DN do 150 mm</t>
  </si>
  <si>
    <t>"viz. D.2.3.6." 193,2+23,0</t>
  </si>
  <si>
    <t>71</t>
  </si>
  <si>
    <t>899722113</t>
  </si>
  <si>
    <t>Krytí potrubí z plastů výstražnou fólií z PVC přes 25 do 34cm</t>
  </si>
  <si>
    <t>747862787</t>
  </si>
  <si>
    <t>Krytí potrubí z plastů výstražnou fólií z PVC šířky přes 25 do 34 cm</t>
  </si>
  <si>
    <t>72</t>
  </si>
  <si>
    <t>899999913-R</t>
  </si>
  <si>
    <t>Zaizolování a zaústění potrubí do retenční nádrže</t>
  </si>
  <si>
    <t>soubor</t>
  </si>
  <si>
    <t>964406189</t>
  </si>
  <si>
    <t>Poznámka k položce:_x000D_
ukotvení potrubí na stěnu retenční nádrže a zaizolování:_x000D_
- kotevní třmen s gumovou vložkou DN 160_x000D_
- kombišroub M8/100_x000D_
- topný kabel s termostatem dl. 12 m_x000D_
- izolační pouzdro na potrubí s AL polepem 168/30 mm</t>
  </si>
  <si>
    <t>Ostatní konstrukce a práce, bourání</t>
  </si>
  <si>
    <t>73</t>
  </si>
  <si>
    <t>919731121</t>
  </si>
  <si>
    <t>Zarovnání styčné plochy podkladu nebo krytu živičného tl do 50 mm</t>
  </si>
  <si>
    <t>-1504466601</t>
  </si>
  <si>
    <t>Zarovnání styčné plochy podkladu nebo krytu podél vybourané části komunikace nebo zpevněné plochy živičné tl. do 50 mm</t>
  </si>
  <si>
    <t>74</t>
  </si>
  <si>
    <t>919735111</t>
  </si>
  <si>
    <t>Řezání stávajícího živičného krytu hl do 50 mm</t>
  </si>
  <si>
    <t>-1439635806</t>
  </si>
  <si>
    <t>Řezání stávajícího živičného krytu nebo podkladu hloubky do 50 mm</t>
  </si>
  <si>
    <t>75</t>
  </si>
  <si>
    <t>935112211</t>
  </si>
  <si>
    <t>Osazení příkopového žlabu do betonu tl 100 mm z betonových tvárnic š 800 mm</t>
  </si>
  <si>
    <t>94587996</t>
  </si>
  <si>
    <t>Osazení betonového příkopového žlabu s vyplněním a zatřením spár cementovou maltou s ložem tl. 100 mm z betonu prostého z betonových příkopových tvárnic šířky přes 500 do 800 mm</t>
  </si>
  <si>
    <t>"km 0,084 7-0,132 7" 48,0</t>
  </si>
  <si>
    <t>76</t>
  </si>
  <si>
    <t>59227003</t>
  </si>
  <si>
    <t>žlabovka příkopová betonová s lomenými stěnami 330x570x140mm</t>
  </si>
  <si>
    <t>1860489359</t>
  </si>
  <si>
    <t>77</t>
  </si>
  <si>
    <t>966008212</t>
  </si>
  <si>
    <t>Bourání odvodňovacího žlabu z betonových příkopových tvárnic š přes 500 do 800 mm</t>
  </si>
  <si>
    <t>790981124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</si>
  <si>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</si>
  <si>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Poznámka k položce:_x000D_
 V cenách jsou započteny i náklady na bouráním obetonování žlabu a případné bourání betonového lože.</t>
  </si>
  <si>
    <t>997</t>
  </si>
  <si>
    <t>Přesun sutě</t>
  </si>
  <si>
    <t>78</t>
  </si>
  <si>
    <t>997221551</t>
  </si>
  <si>
    <t>Vodorovná doprava suti ze sypkých materiálů do 1 km</t>
  </si>
  <si>
    <t>-836857435</t>
  </si>
  <si>
    <t>Vodorovná doprava suti bez naložení, ale se složením a s hrubým urovnáním ze sypkých materiálů, na vzdálenost do 1 km</t>
  </si>
  <si>
    <t>"z komunikace" 11,881</t>
  </si>
  <si>
    <t>79</t>
  </si>
  <si>
    <t>997221559</t>
  </si>
  <si>
    <t>Příplatek ZKD 1 km u vodorovné dopravy suti ze sypkých materiálů</t>
  </si>
  <si>
    <t>925084096</t>
  </si>
  <si>
    <t>Vodorovná doprava suti bez naložení, ale se složením a s hrubým urovnáním Příplatek k ceně za každý další započatý 1 km přes 1 km</t>
  </si>
  <si>
    <t>11*11,881</t>
  </si>
  <si>
    <t>80</t>
  </si>
  <si>
    <t>997221571</t>
  </si>
  <si>
    <t>Vodorovná doprava vybouraných hmot do 1 km</t>
  </si>
  <si>
    <t>-1940265503</t>
  </si>
  <si>
    <t>Vodorovná doprava vybouraných hmot bez naložení, ale se složením a s hrubým urovnáním na vzdálenost do 1 km</t>
  </si>
  <si>
    <t>"žlabovky" 16,8</t>
  </si>
  <si>
    <t>81</t>
  </si>
  <si>
    <t>997221579</t>
  </si>
  <si>
    <t>Příplatek ZKD 1 km u vodorovné dopravy vybouraných hmot</t>
  </si>
  <si>
    <t>-1370140462</t>
  </si>
  <si>
    <t>Vodorovná doprava vybouraných hmot bez naložení, ale se složením a s hrubým urovnáním na vzdálenost Příplatek k ceně za každý další započatý 1 km přes 1 km</t>
  </si>
  <si>
    <t>11*16,8</t>
  </si>
  <si>
    <t>82</t>
  </si>
  <si>
    <t>997221615</t>
  </si>
  <si>
    <t>Poplatek za uložení na skládce (skládkovné) stavebního odpadu betonového kód odpadu 17 01 01</t>
  </si>
  <si>
    <t>-641725342</t>
  </si>
  <si>
    <t>Poplatek za uložení stavebního odpadu na skládce (skládkovné) z prostého betonu zatříděného do Katalogu odpadů pod kódem 17 01 01</t>
  </si>
  <si>
    <t>83</t>
  </si>
  <si>
    <t>997221645</t>
  </si>
  <si>
    <t>Poplatek za uložení na skládce (skládkovné) odpadu asfaltového bez dehtu kód odpadu 17 03 02</t>
  </si>
  <si>
    <t>-331677016</t>
  </si>
  <si>
    <t>Poplatek za uložení stavebního odpadu na skládce (skládkovné) asfaltového bez obsahu dehtu zatříděného do Katalogu odpadů pod kódem 17 03 02</t>
  </si>
  <si>
    <t>"živice z komunikace" 2,930+1,225</t>
  </si>
  <si>
    <t>84</t>
  </si>
  <si>
    <t>997221655</t>
  </si>
  <si>
    <t>698259112</t>
  </si>
  <si>
    <t>"podkladní kamenivo z komunikace" 7,726</t>
  </si>
  <si>
    <t>85</t>
  </si>
  <si>
    <t>998276101</t>
  </si>
  <si>
    <t>Přesun hmot pro trubní vedení z trub z plastických hmot otevřený výkop</t>
  </si>
  <si>
    <t>-1890077726</t>
  </si>
  <si>
    <t>Přesun hmot pro trubní vedení hloubené z trub z plastických hmot nebo sklolaminátových pro vodovody, kanalizace, teplovody, produktovody v otevřeném výkopu dopravní vzdálenost do 15 m</t>
  </si>
  <si>
    <t>254,265-201,445</t>
  </si>
  <si>
    <t>86</t>
  </si>
  <si>
    <t>998999001-R</t>
  </si>
  <si>
    <t>Přesun hmot pro štěrkopísek</t>
  </si>
  <si>
    <t>-781032606</t>
  </si>
  <si>
    <t>164,654+36,791</t>
  </si>
  <si>
    <t>VON - Vedlejší a ostatní náklady</t>
  </si>
  <si>
    <t>VRN - Vedlejší rozpočtové náklady</t>
  </si>
  <si>
    <t xml:space="preserve">    VRN2 - Příprava staveniště</t>
  </si>
  <si>
    <t xml:space="preserve">    VRN9 - Ostatní náklady</t>
  </si>
  <si>
    <t>VRN</t>
  </si>
  <si>
    <t>Vedlejší rozpočtové náklady</t>
  </si>
  <si>
    <t>VRN2</t>
  </si>
  <si>
    <t>Příprava staveniště</t>
  </si>
  <si>
    <t>031002000</t>
  </si>
  <si>
    <t>Zařízení staveniště</t>
  </si>
  <si>
    <t>1024</t>
  </si>
  <si>
    <t>-1886255009</t>
  </si>
  <si>
    <t>Poznámka k položce:_x000D_
Zřízení zařízení staveniště, jeho připojení na sítě, oplocení prostoru a jejich následné odstranění. Zajištění přístupu k jednotlivým úsekům stavby za účelem provádění a uvedení do původního stavu po ukončení stavby, náhrada za dočasné zábory ploch. Zřízení a odstranění  lávek přes výkopy. Zajištění výkopů zábradlím. Zřízení čistících zón před výjezdem z obvodu staveniště. Zajištění bezpečnosti práce. Ochrana životního prostředí (stromů, porostů a vegetačních ploch dle ČSN 83 9061).</t>
  </si>
  <si>
    <t>031002003</t>
  </si>
  <si>
    <t xml:space="preserve">Provozní vlivy - práce v ochranném pásmu </t>
  </si>
  <si>
    <t>-1587506122</t>
  </si>
  <si>
    <t>Poznámka k položce:_x000D_
- nadzemní vedení NN a VN, ochranné pásmo silnice II. třídy a ČD</t>
  </si>
  <si>
    <t>031002002</t>
  </si>
  <si>
    <t>Dopravní značení na staveništi</t>
  </si>
  <si>
    <t>-1671367987</t>
  </si>
  <si>
    <t xml:space="preserve">Poznámka k položce:_x000D_
Projednání a zajištění zvláštního užívání komunikací a veřejných ploch, zajištění dopravního značení
 k dopravním omezením, řízení provozu vč. případné světelné signalizace, jejich údržba a přemisťování a následné odstranění, a to v rozsahu nezbytném pro řádné a bezpečné provádění stavby. </t>
  </si>
  <si>
    <t>VRN9</t>
  </si>
  <si>
    <t>Ostatní náklady</t>
  </si>
  <si>
    <t>090001000</t>
  </si>
  <si>
    <t>Geodetické vytýčení před zahájením realizace 
stavebních prací vč. vytýčení hranic dotčených pozemků</t>
  </si>
  <si>
    <t>-1438338892</t>
  </si>
  <si>
    <t>Poznámka k položce:_x000D_
- výtlačné potrubí dl. 193+23=216 m, čerpací stanice</t>
  </si>
  <si>
    <t>090002000</t>
  </si>
  <si>
    <t xml:space="preserve">Zajištění ochrany a vytýčení podzemních inženýrských sítí </t>
  </si>
  <si>
    <t>262144</t>
  </si>
  <si>
    <t>1119936923</t>
  </si>
  <si>
    <t>Poznámka k položce:_x000D_
Zajištění ochrany a vytýčení podzemních inženýrských sítí uvedených v projektové dokumentaci dle podmínek z dokladové části projektu (např. vodovod, kanalizace, sdělovací vedení, kabelová televize, NN podzemní, STL plynovod)
.</t>
  </si>
  <si>
    <t>091003000</t>
  </si>
  <si>
    <t>Geodetické práce po výstavbě</t>
  </si>
  <si>
    <t>1429171735</t>
  </si>
  <si>
    <t>Poznámka k položce:_x000D_
Geodetické zaměření skutečně provedeného díla pro kolaudační řízení. 3x v grafické (tištěné) podobě a 1x v digitálním vyhotovení.</t>
  </si>
  <si>
    <t>091204000</t>
  </si>
  <si>
    <t>Dokumentace skutečného provedení stavby</t>
  </si>
  <si>
    <t>ks</t>
  </si>
  <si>
    <t>-920160018</t>
  </si>
  <si>
    <t>091404000</t>
  </si>
  <si>
    <t>Zkoušky, atesty a revize podle ČSN a případných jiných právních nebo technických předpisů</t>
  </si>
  <si>
    <t>-854670134</t>
  </si>
  <si>
    <t>Poznámka k položce:_x000D_
Zajištění a provedení všech ostatních nezbytných zkoušek, rozborů, atestů a revizí podle ČSN a případných jiných právních nebo technických předpisů platných v době provádění a předání díla, kterými bude prokázáno dosažení předepsané kvality a předepsaných technických parametrů díla.</t>
  </si>
  <si>
    <t>091804002</t>
  </si>
  <si>
    <t>Zpracování dílenských výkresů</t>
  </si>
  <si>
    <t>1907555463</t>
  </si>
  <si>
    <t>Poznámka k položce:_x000D_
- česle</t>
  </si>
  <si>
    <t>091806000</t>
  </si>
  <si>
    <t>Zajištění všech nezbytných průzkumů nutných pro řádné provádění a dokončení díla</t>
  </si>
  <si>
    <t>2023994901</t>
  </si>
  <si>
    <t>Poznámka k položce:_x000D_
- záchranný archeologický výzkum</t>
  </si>
  <si>
    <t>091806001</t>
  </si>
  <si>
    <t>Analýza všech druhů odpadů ukládaných na skládku</t>
  </si>
  <si>
    <t>846327649</t>
  </si>
  <si>
    <t>Poznámka k položce:_x000D_
Před uložením odpadů na skládku je nutné doložit analýzy všech druhů odpadů dodávaných na skládku a současně vypracovat Základní popis odpadu na základě výsledků těchto zkoušek odpadu. Nedílnou součástí protokolu o zkoušce musí být také protokol o odběru vzorku a doložení akreditace příslušné laboratoře.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</si>
</sst>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1"/>
      <c r="AQ5" s="21"/>
      <c r="AR5" s="19"/>
      <c r="BE5" s="242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1"/>
      <c r="AQ6" s="21"/>
      <c r="AR6" s="19"/>
      <c r="BE6" s="243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3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43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3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43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43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3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43"/>
      <c r="BS13" s="16" t="s">
        <v>6</v>
      </c>
    </row>
    <row r="14" spans="1:74" ht="12.75">
      <c r="B14" s="20"/>
      <c r="C14" s="21"/>
      <c r="D14" s="21"/>
      <c r="E14" s="248" t="s">
        <v>29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43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3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43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43"/>
      <c r="BS17" s="16" t="s">
        <v>32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3"/>
      <c r="BS18" s="16" t="s">
        <v>6</v>
      </c>
    </row>
    <row r="19" spans="1:71" s="1" customFormat="1" ht="12" customHeight="1">
      <c r="B19" s="20"/>
      <c r="C19" s="21"/>
      <c r="D19" s="28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43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43"/>
      <c r="BS20" s="16" t="s">
        <v>32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3"/>
    </row>
    <row r="22" spans="1:71" s="1" customFormat="1" ht="12" customHeight="1">
      <c r="B22" s="20"/>
      <c r="C22" s="21"/>
      <c r="D22" s="28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3"/>
    </row>
    <row r="23" spans="1:71" s="1" customFormat="1" ht="16.5" customHeight="1">
      <c r="B23" s="20"/>
      <c r="C23" s="21"/>
      <c r="D23" s="21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1"/>
      <c r="AP23" s="21"/>
      <c r="AQ23" s="21"/>
      <c r="AR23" s="19"/>
      <c r="BE23" s="243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3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3"/>
    </row>
    <row r="26" spans="1:71" s="2" customFormat="1" ht="25.9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1">
        <f>ROUND(AG94,2)</f>
        <v>0</v>
      </c>
      <c r="AL26" s="252"/>
      <c r="AM26" s="252"/>
      <c r="AN26" s="252"/>
      <c r="AO26" s="252"/>
      <c r="AP26" s="35"/>
      <c r="AQ26" s="35"/>
      <c r="AR26" s="38"/>
      <c r="BE26" s="243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3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3" t="s">
        <v>36</v>
      </c>
      <c r="M28" s="253"/>
      <c r="N28" s="253"/>
      <c r="O28" s="253"/>
      <c r="P28" s="253"/>
      <c r="Q28" s="35"/>
      <c r="R28" s="35"/>
      <c r="S28" s="35"/>
      <c r="T28" s="35"/>
      <c r="U28" s="35"/>
      <c r="V28" s="35"/>
      <c r="W28" s="253" t="s">
        <v>37</v>
      </c>
      <c r="X28" s="253"/>
      <c r="Y28" s="253"/>
      <c r="Z28" s="253"/>
      <c r="AA28" s="253"/>
      <c r="AB28" s="253"/>
      <c r="AC28" s="253"/>
      <c r="AD28" s="253"/>
      <c r="AE28" s="253"/>
      <c r="AF28" s="35"/>
      <c r="AG28" s="35"/>
      <c r="AH28" s="35"/>
      <c r="AI28" s="35"/>
      <c r="AJ28" s="35"/>
      <c r="AK28" s="253" t="s">
        <v>38</v>
      </c>
      <c r="AL28" s="253"/>
      <c r="AM28" s="253"/>
      <c r="AN28" s="253"/>
      <c r="AO28" s="253"/>
      <c r="AP28" s="35"/>
      <c r="AQ28" s="35"/>
      <c r="AR28" s="38"/>
      <c r="BE28" s="243"/>
    </row>
    <row r="29" spans="1:71" s="3" customFormat="1" ht="14.45" customHeight="1">
      <c r="B29" s="39"/>
      <c r="C29" s="40"/>
      <c r="D29" s="28" t="s">
        <v>39</v>
      </c>
      <c r="E29" s="40"/>
      <c r="F29" s="28" t="s">
        <v>40</v>
      </c>
      <c r="G29" s="40"/>
      <c r="H29" s="40"/>
      <c r="I29" s="40"/>
      <c r="J29" s="40"/>
      <c r="K29" s="40"/>
      <c r="L29" s="256">
        <v>0.21</v>
      </c>
      <c r="M29" s="255"/>
      <c r="N29" s="255"/>
      <c r="O29" s="255"/>
      <c r="P29" s="255"/>
      <c r="Q29" s="40"/>
      <c r="R29" s="40"/>
      <c r="S29" s="40"/>
      <c r="T29" s="40"/>
      <c r="U29" s="40"/>
      <c r="V29" s="40"/>
      <c r="W29" s="254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40"/>
      <c r="AG29" s="40"/>
      <c r="AH29" s="40"/>
      <c r="AI29" s="40"/>
      <c r="AJ29" s="40"/>
      <c r="AK29" s="254">
        <f>ROUND(AV94, 2)</f>
        <v>0</v>
      </c>
      <c r="AL29" s="255"/>
      <c r="AM29" s="255"/>
      <c r="AN29" s="255"/>
      <c r="AO29" s="255"/>
      <c r="AP29" s="40"/>
      <c r="AQ29" s="40"/>
      <c r="AR29" s="41"/>
      <c r="BE29" s="244"/>
    </row>
    <row r="30" spans="1:71" s="3" customFormat="1" ht="14.45" customHeight="1">
      <c r="B30" s="39"/>
      <c r="C30" s="40"/>
      <c r="D30" s="40"/>
      <c r="E30" s="40"/>
      <c r="F30" s="28" t="s">
        <v>41</v>
      </c>
      <c r="G30" s="40"/>
      <c r="H30" s="40"/>
      <c r="I30" s="40"/>
      <c r="J30" s="40"/>
      <c r="K30" s="40"/>
      <c r="L30" s="256">
        <v>0.12</v>
      </c>
      <c r="M30" s="255"/>
      <c r="N30" s="255"/>
      <c r="O30" s="255"/>
      <c r="P30" s="255"/>
      <c r="Q30" s="40"/>
      <c r="R30" s="40"/>
      <c r="S30" s="40"/>
      <c r="T30" s="40"/>
      <c r="U30" s="40"/>
      <c r="V30" s="40"/>
      <c r="W30" s="254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40"/>
      <c r="AG30" s="40"/>
      <c r="AH30" s="40"/>
      <c r="AI30" s="40"/>
      <c r="AJ30" s="40"/>
      <c r="AK30" s="254">
        <f>ROUND(AW94, 2)</f>
        <v>0</v>
      </c>
      <c r="AL30" s="255"/>
      <c r="AM30" s="255"/>
      <c r="AN30" s="255"/>
      <c r="AO30" s="255"/>
      <c r="AP30" s="40"/>
      <c r="AQ30" s="40"/>
      <c r="AR30" s="41"/>
      <c r="BE30" s="244"/>
    </row>
    <row r="31" spans="1:71" s="3" customFormat="1" ht="14.45" hidden="1" customHeight="1">
      <c r="B31" s="39"/>
      <c r="C31" s="40"/>
      <c r="D31" s="40"/>
      <c r="E31" s="40"/>
      <c r="F31" s="28" t="s">
        <v>42</v>
      </c>
      <c r="G31" s="40"/>
      <c r="H31" s="40"/>
      <c r="I31" s="40"/>
      <c r="J31" s="40"/>
      <c r="K31" s="40"/>
      <c r="L31" s="256">
        <v>0.21</v>
      </c>
      <c r="M31" s="255"/>
      <c r="N31" s="255"/>
      <c r="O31" s="255"/>
      <c r="P31" s="255"/>
      <c r="Q31" s="40"/>
      <c r="R31" s="40"/>
      <c r="S31" s="40"/>
      <c r="T31" s="40"/>
      <c r="U31" s="40"/>
      <c r="V31" s="40"/>
      <c r="W31" s="254">
        <f>ROUND(BB94, 2)</f>
        <v>0</v>
      </c>
      <c r="X31" s="255"/>
      <c r="Y31" s="255"/>
      <c r="Z31" s="255"/>
      <c r="AA31" s="255"/>
      <c r="AB31" s="255"/>
      <c r="AC31" s="255"/>
      <c r="AD31" s="255"/>
      <c r="AE31" s="255"/>
      <c r="AF31" s="40"/>
      <c r="AG31" s="40"/>
      <c r="AH31" s="40"/>
      <c r="AI31" s="40"/>
      <c r="AJ31" s="40"/>
      <c r="AK31" s="254">
        <v>0</v>
      </c>
      <c r="AL31" s="255"/>
      <c r="AM31" s="255"/>
      <c r="AN31" s="255"/>
      <c r="AO31" s="255"/>
      <c r="AP31" s="40"/>
      <c r="AQ31" s="40"/>
      <c r="AR31" s="41"/>
      <c r="BE31" s="244"/>
    </row>
    <row r="32" spans="1:71" s="3" customFormat="1" ht="14.45" hidden="1" customHeight="1">
      <c r="B32" s="39"/>
      <c r="C32" s="40"/>
      <c r="D32" s="40"/>
      <c r="E32" s="40"/>
      <c r="F32" s="28" t="s">
        <v>43</v>
      </c>
      <c r="G32" s="40"/>
      <c r="H32" s="40"/>
      <c r="I32" s="40"/>
      <c r="J32" s="40"/>
      <c r="K32" s="40"/>
      <c r="L32" s="256">
        <v>0.12</v>
      </c>
      <c r="M32" s="255"/>
      <c r="N32" s="255"/>
      <c r="O32" s="255"/>
      <c r="P32" s="255"/>
      <c r="Q32" s="40"/>
      <c r="R32" s="40"/>
      <c r="S32" s="40"/>
      <c r="T32" s="40"/>
      <c r="U32" s="40"/>
      <c r="V32" s="40"/>
      <c r="W32" s="254">
        <f>ROUND(BC94, 2)</f>
        <v>0</v>
      </c>
      <c r="X32" s="255"/>
      <c r="Y32" s="255"/>
      <c r="Z32" s="255"/>
      <c r="AA32" s="255"/>
      <c r="AB32" s="255"/>
      <c r="AC32" s="255"/>
      <c r="AD32" s="255"/>
      <c r="AE32" s="255"/>
      <c r="AF32" s="40"/>
      <c r="AG32" s="40"/>
      <c r="AH32" s="40"/>
      <c r="AI32" s="40"/>
      <c r="AJ32" s="40"/>
      <c r="AK32" s="254">
        <v>0</v>
      </c>
      <c r="AL32" s="255"/>
      <c r="AM32" s="255"/>
      <c r="AN32" s="255"/>
      <c r="AO32" s="255"/>
      <c r="AP32" s="40"/>
      <c r="AQ32" s="40"/>
      <c r="AR32" s="41"/>
      <c r="BE32" s="244"/>
    </row>
    <row r="33" spans="1:57" s="3" customFormat="1" ht="14.45" hidden="1" customHeight="1">
      <c r="B33" s="39"/>
      <c r="C33" s="40"/>
      <c r="D33" s="40"/>
      <c r="E33" s="40"/>
      <c r="F33" s="28" t="s">
        <v>44</v>
      </c>
      <c r="G33" s="40"/>
      <c r="H33" s="40"/>
      <c r="I33" s="40"/>
      <c r="J33" s="40"/>
      <c r="K33" s="40"/>
      <c r="L33" s="256">
        <v>0</v>
      </c>
      <c r="M33" s="255"/>
      <c r="N33" s="255"/>
      <c r="O33" s="255"/>
      <c r="P33" s="255"/>
      <c r="Q33" s="40"/>
      <c r="R33" s="40"/>
      <c r="S33" s="40"/>
      <c r="T33" s="40"/>
      <c r="U33" s="40"/>
      <c r="V33" s="40"/>
      <c r="W33" s="254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40"/>
      <c r="AG33" s="40"/>
      <c r="AH33" s="40"/>
      <c r="AI33" s="40"/>
      <c r="AJ33" s="40"/>
      <c r="AK33" s="254">
        <v>0</v>
      </c>
      <c r="AL33" s="255"/>
      <c r="AM33" s="255"/>
      <c r="AN33" s="255"/>
      <c r="AO33" s="255"/>
      <c r="AP33" s="40"/>
      <c r="AQ33" s="40"/>
      <c r="AR33" s="41"/>
      <c r="BE33" s="244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3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57" t="s">
        <v>47</v>
      </c>
      <c r="Y35" s="258"/>
      <c r="Z35" s="258"/>
      <c r="AA35" s="258"/>
      <c r="AB35" s="258"/>
      <c r="AC35" s="44"/>
      <c r="AD35" s="44"/>
      <c r="AE35" s="44"/>
      <c r="AF35" s="44"/>
      <c r="AG35" s="44"/>
      <c r="AH35" s="44"/>
      <c r="AI35" s="44"/>
      <c r="AJ35" s="44"/>
      <c r="AK35" s="259">
        <f>SUM(AK26:AK33)</f>
        <v>0</v>
      </c>
      <c r="AL35" s="258"/>
      <c r="AM35" s="258"/>
      <c r="AN35" s="258"/>
      <c r="AO35" s="260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48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49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50</v>
      </c>
      <c r="AI60" s="37"/>
      <c r="AJ60" s="37"/>
      <c r="AK60" s="37"/>
      <c r="AL60" s="37"/>
      <c r="AM60" s="51" t="s">
        <v>51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53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50</v>
      </c>
      <c r="AI75" s="37"/>
      <c r="AJ75" s="37"/>
      <c r="AK75" s="37"/>
      <c r="AL75" s="37"/>
      <c r="AM75" s="51" t="s">
        <v>51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HRD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1" t="str">
        <f>K6</f>
        <v>Zásobování areálu Peklák a FK Česká Třebová technickou vodou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3" t="str">
        <f>IF(AN8= "","",AN8)</f>
        <v>5. 11. 2024</v>
      </c>
      <c r="AN87" s="263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25.7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Česká Třebová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4" t="str">
        <f>IF(E17="","",E17)</f>
        <v>Agroprojekce Litomyšl, s.r.o.</v>
      </c>
      <c r="AN89" s="265"/>
      <c r="AO89" s="265"/>
      <c r="AP89" s="265"/>
      <c r="AQ89" s="35"/>
      <c r="AR89" s="38"/>
      <c r="AS89" s="266" t="s">
        <v>55</v>
      </c>
      <c r="AT89" s="26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33</v>
      </c>
      <c r="AJ90" s="35"/>
      <c r="AK90" s="35"/>
      <c r="AL90" s="35"/>
      <c r="AM90" s="264" t="str">
        <f>IF(E20="","",E20)</f>
        <v xml:space="preserve"> </v>
      </c>
      <c r="AN90" s="265"/>
      <c r="AO90" s="265"/>
      <c r="AP90" s="265"/>
      <c r="AQ90" s="35"/>
      <c r="AR90" s="38"/>
      <c r="AS90" s="268"/>
      <c r="AT90" s="26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0"/>
      <c r="AT91" s="27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2" t="s">
        <v>56</v>
      </c>
      <c r="D92" s="273"/>
      <c r="E92" s="273"/>
      <c r="F92" s="273"/>
      <c r="G92" s="273"/>
      <c r="H92" s="72"/>
      <c r="I92" s="274" t="s">
        <v>57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5" t="s">
        <v>58</v>
      </c>
      <c r="AH92" s="273"/>
      <c r="AI92" s="273"/>
      <c r="AJ92" s="273"/>
      <c r="AK92" s="273"/>
      <c r="AL92" s="273"/>
      <c r="AM92" s="273"/>
      <c r="AN92" s="274" t="s">
        <v>59</v>
      </c>
      <c r="AO92" s="273"/>
      <c r="AP92" s="276"/>
      <c r="AQ92" s="73" t="s">
        <v>60</v>
      </c>
      <c r="AR92" s="38"/>
      <c r="AS92" s="74" t="s">
        <v>61</v>
      </c>
      <c r="AT92" s="75" t="s">
        <v>62</v>
      </c>
      <c r="AU92" s="75" t="s">
        <v>63</v>
      </c>
      <c r="AV92" s="75" t="s">
        <v>64</v>
      </c>
      <c r="AW92" s="75" t="s">
        <v>65</v>
      </c>
      <c r="AX92" s="75" t="s">
        <v>66</v>
      </c>
      <c r="AY92" s="75" t="s">
        <v>67</v>
      </c>
      <c r="AZ92" s="75" t="s">
        <v>68</v>
      </c>
      <c r="BA92" s="75" t="s">
        <v>69</v>
      </c>
      <c r="BB92" s="75" t="s">
        <v>70</v>
      </c>
      <c r="BC92" s="75" t="s">
        <v>71</v>
      </c>
      <c r="BD92" s="76" t="s">
        <v>72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73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80">
        <f>ROUND(SUM(AG95:AG97),2)</f>
        <v>0</v>
      </c>
      <c r="AH94" s="280"/>
      <c r="AI94" s="280"/>
      <c r="AJ94" s="280"/>
      <c r="AK94" s="280"/>
      <c r="AL94" s="280"/>
      <c r="AM94" s="280"/>
      <c r="AN94" s="281">
        <f>SUM(AG94,AT94)</f>
        <v>0</v>
      </c>
      <c r="AO94" s="281"/>
      <c r="AP94" s="281"/>
      <c r="AQ94" s="84" t="s">
        <v>1</v>
      </c>
      <c r="AR94" s="85"/>
      <c r="AS94" s="86">
        <f>ROUND(SUM(AS95:AS97),2)</f>
        <v>0</v>
      </c>
      <c r="AT94" s="87">
        <f>ROUND(SUM(AV94:AW94),2)</f>
        <v>0</v>
      </c>
      <c r="AU94" s="88">
        <f>ROUND(SUM(AU95:AU97),5)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ROUND(SUM(AZ95:AZ97),2)</f>
        <v>0</v>
      </c>
      <c r="BA94" s="87">
        <f>ROUND(SUM(BA95:BA97),2)</f>
        <v>0</v>
      </c>
      <c r="BB94" s="87">
        <f>ROUND(SUM(BB95:BB97),2)</f>
        <v>0</v>
      </c>
      <c r="BC94" s="87">
        <f>ROUND(SUM(BC95:BC97),2)</f>
        <v>0</v>
      </c>
      <c r="BD94" s="89">
        <f>ROUND(SUM(BD95:BD97),2)</f>
        <v>0</v>
      </c>
      <c r="BS94" s="90" t="s">
        <v>74</v>
      </c>
      <c r="BT94" s="90" t="s">
        <v>75</v>
      </c>
      <c r="BU94" s="91" t="s">
        <v>76</v>
      </c>
      <c r="BV94" s="90" t="s">
        <v>77</v>
      </c>
      <c r="BW94" s="90" t="s">
        <v>5</v>
      </c>
      <c r="BX94" s="90" t="s">
        <v>78</v>
      </c>
      <c r="CL94" s="90" t="s">
        <v>1</v>
      </c>
    </row>
    <row r="95" spans="1:91" s="7" customFormat="1" ht="16.5" customHeight="1">
      <c r="A95" s="92" t="s">
        <v>79</v>
      </c>
      <c r="B95" s="93"/>
      <c r="C95" s="94"/>
      <c r="D95" s="279" t="s">
        <v>80</v>
      </c>
      <c r="E95" s="279"/>
      <c r="F95" s="279"/>
      <c r="G95" s="279"/>
      <c r="H95" s="279"/>
      <c r="I95" s="95"/>
      <c r="J95" s="279" t="s">
        <v>81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7">
        <f>'SO-01 - Čerpací stanice'!J30</f>
        <v>0</v>
      </c>
      <c r="AH95" s="278"/>
      <c r="AI95" s="278"/>
      <c r="AJ95" s="278"/>
      <c r="AK95" s="278"/>
      <c r="AL95" s="278"/>
      <c r="AM95" s="278"/>
      <c r="AN95" s="277">
        <f>SUM(AG95,AT95)</f>
        <v>0</v>
      </c>
      <c r="AO95" s="278"/>
      <c r="AP95" s="278"/>
      <c r="AQ95" s="96" t="s">
        <v>82</v>
      </c>
      <c r="AR95" s="97"/>
      <c r="AS95" s="98">
        <v>0</v>
      </c>
      <c r="AT95" s="99">
        <f>ROUND(SUM(AV95:AW95),2)</f>
        <v>0</v>
      </c>
      <c r="AU95" s="100">
        <f>'SO-01 - Čerpací stanice'!P125</f>
        <v>0</v>
      </c>
      <c r="AV95" s="99">
        <f>'SO-01 - Čerpací stanice'!J33</f>
        <v>0</v>
      </c>
      <c r="AW95" s="99">
        <f>'SO-01 - Čerpací stanice'!J34</f>
        <v>0</v>
      </c>
      <c r="AX95" s="99">
        <f>'SO-01 - Čerpací stanice'!J35</f>
        <v>0</v>
      </c>
      <c r="AY95" s="99">
        <f>'SO-01 - Čerpací stanice'!J36</f>
        <v>0</v>
      </c>
      <c r="AZ95" s="99">
        <f>'SO-01 - Čerpací stanice'!F33</f>
        <v>0</v>
      </c>
      <c r="BA95" s="99">
        <f>'SO-01 - Čerpací stanice'!F34</f>
        <v>0</v>
      </c>
      <c r="BB95" s="99">
        <f>'SO-01 - Čerpací stanice'!F35</f>
        <v>0</v>
      </c>
      <c r="BC95" s="99">
        <f>'SO-01 - Čerpací stanice'!F36</f>
        <v>0</v>
      </c>
      <c r="BD95" s="101">
        <f>'SO-01 - Čerpací stanice'!F37</f>
        <v>0</v>
      </c>
      <c r="BT95" s="102" t="s">
        <v>83</v>
      </c>
      <c r="BV95" s="102" t="s">
        <v>77</v>
      </c>
      <c r="BW95" s="102" t="s">
        <v>84</v>
      </c>
      <c r="BX95" s="102" t="s">
        <v>5</v>
      </c>
      <c r="CL95" s="102" t="s">
        <v>85</v>
      </c>
      <c r="CM95" s="102" t="s">
        <v>86</v>
      </c>
    </row>
    <row r="96" spans="1:91" s="7" customFormat="1" ht="16.5" customHeight="1">
      <c r="A96" s="92" t="s">
        <v>79</v>
      </c>
      <c r="B96" s="93"/>
      <c r="C96" s="94"/>
      <c r="D96" s="279" t="s">
        <v>87</v>
      </c>
      <c r="E96" s="279"/>
      <c r="F96" s="279"/>
      <c r="G96" s="279"/>
      <c r="H96" s="279"/>
      <c r="I96" s="95"/>
      <c r="J96" s="279" t="s">
        <v>88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7">
        <f>'SO-02 - Výtlačné potrubí'!J30</f>
        <v>0</v>
      </c>
      <c r="AH96" s="278"/>
      <c r="AI96" s="278"/>
      <c r="AJ96" s="278"/>
      <c r="AK96" s="278"/>
      <c r="AL96" s="278"/>
      <c r="AM96" s="278"/>
      <c r="AN96" s="277">
        <f>SUM(AG96,AT96)</f>
        <v>0</v>
      </c>
      <c r="AO96" s="278"/>
      <c r="AP96" s="278"/>
      <c r="AQ96" s="96" t="s">
        <v>82</v>
      </c>
      <c r="AR96" s="97"/>
      <c r="AS96" s="98">
        <v>0</v>
      </c>
      <c r="AT96" s="99">
        <f>ROUND(SUM(AV96:AW96),2)</f>
        <v>0</v>
      </c>
      <c r="AU96" s="100">
        <f>'SO-02 - Výtlačné potrubí'!P124</f>
        <v>0</v>
      </c>
      <c r="AV96" s="99">
        <f>'SO-02 - Výtlačné potrubí'!J33</f>
        <v>0</v>
      </c>
      <c r="AW96" s="99">
        <f>'SO-02 - Výtlačné potrubí'!J34</f>
        <v>0</v>
      </c>
      <c r="AX96" s="99">
        <f>'SO-02 - Výtlačné potrubí'!J35</f>
        <v>0</v>
      </c>
      <c r="AY96" s="99">
        <f>'SO-02 - Výtlačné potrubí'!J36</f>
        <v>0</v>
      </c>
      <c r="AZ96" s="99">
        <f>'SO-02 - Výtlačné potrubí'!F33</f>
        <v>0</v>
      </c>
      <c r="BA96" s="99">
        <f>'SO-02 - Výtlačné potrubí'!F34</f>
        <v>0</v>
      </c>
      <c r="BB96" s="99">
        <f>'SO-02 - Výtlačné potrubí'!F35</f>
        <v>0</v>
      </c>
      <c r="BC96" s="99">
        <f>'SO-02 - Výtlačné potrubí'!F36</f>
        <v>0</v>
      </c>
      <c r="BD96" s="101">
        <f>'SO-02 - Výtlačné potrubí'!F37</f>
        <v>0</v>
      </c>
      <c r="BT96" s="102" t="s">
        <v>83</v>
      </c>
      <c r="BV96" s="102" t="s">
        <v>77</v>
      </c>
      <c r="BW96" s="102" t="s">
        <v>89</v>
      </c>
      <c r="BX96" s="102" t="s">
        <v>5</v>
      </c>
      <c r="CL96" s="102" t="s">
        <v>90</v>
      </c>
      <c r="CM96" s="102" t="s">
        <v>86</v>
      </c>
    </row>
    <row r="97" spans="1:91" s="7" customFormat="1" ht="16.5" customHeight="1">
      <c r="A97" s="92" t="s">
        <v>79</v>
      </c>
      <c r="B97" s="93"/>
      <c r="C97" s="94"/>
      <c r="D97" s="279" t="s">
        <v>91</v>
      </c>
      <c r="E97" s="279"/>
      <c r="F97" s="279"/>
      <c r="G97" s="279"/>
      <c r="H97" s="279"/>
      <c r="I97" s="95"/>
      <c r="J97" s="279" t="s">
        <v>92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7">
        <f>'VON - Vedlejší a ostatní ...'!J30</f>
        <v>0</v>
      </c>
      <c r="AH97" s="278"/>
      <c r="AI97" s="278"/>
      <c r="AJ97" s="278"/>
      <c r="AK97" s="278"/>
      <c r="AL97" s="278"/>
      <c r="AM97" s="278"/>
      <c r="AN97" s="277">
        <f>SUM(AG97,AT97)</f>
        <v>0</v>
      </c>
      <c r="AO97" s="278"/>
      <c r="AP97" s="278"/>
      <c r="AQ97" s="96" t="s">
        <v>91</v>
      </c>
      <c r="AR97" s="97"/>
      <c r="AS97" s="103">
        <v>0</v>
      </c>
      <c r="AT97" s="104">
        <f>ROUND(SUM(AV97:AW97),2)</f>
        <v>0</v>
      </c>
      <c r="AU97" s="105">
        <f>'VON - Vedlejší a ostatní ...'!P119</f>
        <v>0</v>
      </c>
      <c r="AV97" s="104">
        <f>'VON - Vedlejší a ostatní ...'!J33</f>
        <v>0</v>
      </c>
      <c r="AW97" s="104">
        <f>'VON - Vedlejší a ostatní ...'!J34</f>
        <v>0</v>
      </c>
      <c r="AX97" s="104">
        <f>'VON - Vedlejší a ostatní ...'!J35</f>
        <v>0</v>
      </c>
      <c r="AY97" s="104">
        <f>'VON - Vedlejší a ostatní ...'!J36</f>
        <v>0</v>
      </c>
      <c r="AZ97" s="104">
        <f>'VON - Vedlejší a ostatní ...'!F33</f>
        <v>0</v>
      </c>
      <c r="BA97" s="104">
        <f>'VON - Vedlejší a ostatní ...'!F34</f>
        <v>0</v>
      </c>
      <c r="BB97" s="104">
        <f>'VON - Vedlejší a ostatní ...'!F35</f>
        <v>0</v>
      </c>
      <c r="BC97" s="104">
        <f>'VON - Vedlejší a ostatní ...'!F36</f>
        <v>0</v>
      </c>
      <c r="BD97" s="106">
        <f>'VON - Vedlejší a ostatní ...'!F37</f>
        <v>0</v>
      </c>
      <c r="BT97" s="102" t="s">
        <v>83</v>
      </c>
      <c r="BV97" s="102" t="s">
        <v>77</v>
      </c>
      <c r="BW97" s="102" t="s">
        <v>93</v>
      </c>
      <c r="BX97" s="102" t="s">
        <v>5</v>
      </c>
      <c r="CL97" s="102" t="s">
        <v>1</v>
      </c>
      <c r="CM97" s="102" t="s">
        <v>86</v>
      </c>
    </row>
    <row r="98" spans="1:91" s="2" customFormat="1" ht="30" customHeight="1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38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sheetProtection algorithmName="SHA-512" hashValue="nP580zEEtd/5j6KGIM0BJ+k2ygLRqAW823V7H1FMCOZly4bhxxBA0aQtIy3MHMLCR/rQtTwzsddLGRt7GQ3SOA==" saltValue="fdvinXyP1lvlGmr/eBH0aqfC5DmyEbNMjxArtyoyxtgrfvJj96MznYUWw5spDECYc+MpWGF++1JUg4eVJB4cJ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-01 - Čerpací stanice'!C2" display="/"/>
    <hyperlink ref="A96" location="'SO-02 - Výtlačné potrubí'!C2" display="/"/>
    <hyperlink ref="A97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5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6" t="s">
        <v>84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5" customHeight="1">
      <c r="B4" s="19"/>
      <c r="D4" s="109" t="s">
        <v>94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3" t="str">
        <f>'Rekapitulace stavby'!K6</f>
        <v>Zásobování areálu Peklák a FK Česká Třebová technickou vodou</v>
      </c>
      <c r="F7" s="284"/>
      <c r="G7" s="284"/>
      <c r="H7" s="284"/>
      <c r="L7" s="19"/>
    </row>
    <row r="8" spans="1:46" s="2" customFormat="1" ht="12" customHeight="1">
      <c r="A8" s="33"/>
      <c r="B8" s="38"/>
      <c r="C8" s="33"/>
      <c r="D8" s="111" t="s">
        <v>95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5" t="s">
        <v>96</v>
      </c>
      <c r="F9" s="286"/>
      <c r="G9" s="286"/>
      <c r="H9" s="28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85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5. 11. 2024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7" t="str">
        <f>'Rekapitulace stavby'!E14</f>
        <v>Vyplň údaj</v>
      </c>
      <c r="F18" s="288"/>
      <c r="G18" s="288"/>
      <c r="H18" s="288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9" t="s">
        <v>1</v>
      </c>
      <c r="F27" s="289"/>
      <c r="G27" s="289"/>
      <c r="H27" s="28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ROUND(J125,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ROUND((SUM(BE125:BE357)),  2)</f>
        <v>0</v>
      </c>
      <c r="G33" s="33"/>
      <c r="H33" s="33"/>
      <c r="I33" s="123">
        <v>0.21</v>
      </c>
      <c r="J33" s="122">
        <f>ROUND(((SUM(BE125:BE357))*I33),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ROUND((SUM(BF125:BF357)),  2)</f>
        <v>0</v>
      </c>
      <c r="G34" s="33"/>
      <c r="H34" s="33"/>
      <c r="I34" s="123">
        <v>0.12</v>
      </c>
      <c r="J34" s="122">
        <f>ROUND(((SUM(BF125:BF357))*I34),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ROUND((SUM(BG125:BG357)),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ROUND((SUM(BH125:BH357)),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ROUND((SUM(BI125:BI357)),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97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0" t="str">
        <f>E7</f>
        <v>Zásobování areálu Peklák a FK Česká Třebová technickou vodou</v>
      </c>
      <c r="F85" s="291"/>
      <c r="G85" s="291"/>
      <c r="H85" s="29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95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1" t="str">
        <f>E9</f>
        <v>SO-01 - Čerpací stanice</v>
      </c>
      <c r="F87" s="292"/>
      <c r="G87" s="292"/>
      <c r="H87" s="292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5. 11. 2024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5"/>
      <c r="E91" s="35"/>
      <c r="F91" s="26" t="str">
        <f>E15</f>
        <v>Město Česká Třebová</v>
      </c>
      <c r="G91" s="35"/>
      <c r="H91" s="35"/>
      <c r="I91" s="28" t="s">
        <v>30</v>
      </c>
      <c r="J91" s="31" t="str">
        <f>E21</f>
        <v>Agroprojekce Litomyšl,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98</v>
      </c>
      <c r="D94" s="143"/>
      <c r="E94" s="143"/>
      <c r="F94" s="143"/>
      <c r="G94" s="143"/>
      <c r="H94" s="143"/>
      <c r="I94" s="143"/>
      <c r="J94" s="144" t="s">
        <v>99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100</v>
      </c>
      <c r="D96" s="35"/>
      <c r="E96" s="35"/>
      <c r="F96" s="35"/>
      <c r="G96" s="35"/>
      <c r="H96" s="35"/>
      <c r="I96" s="35"/>
      <c r="J96" s="83">
        <f>J125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101</v>
      </c>
    </row>
    <row r="97" spans="1:31" s="9" customFormat="1" ht="24.95" customHeight="1">
      <c r="B97" s="146"/>
      <c r="C97" s="147"/>
      <c r="D97" s="148" t="s">
        <v>102</v>
      </c>
      <c r="E97" s="149"/>
      <c r="F97" s="149"/>
      <c r="G97" s="149"/>
      <c r="H97" s="149"/>
      <c r="I97" s="149"/>
      <c r="J97" s="150">
        <f>J126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103</v>
      </c>
      <c r="E98" s="155"/>
      <c r="F98" s="155"/>
      <c r="G98" s="155"/>
      <c r="H98" s="155"/>
      <c r="I98" s="155"/>
      <c r="J98" s="156">
        <f>J127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104</v>
      </c>
      <c r="E99" s="155"/>
      <c r="F99" s="155"/>
      <c r="G99" s="155"/>
      <c r="H99" s="155"/>
      <c r="I99" s="155"/>
      <c r="J99" s="156">
        <f>J229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105</v>
      </c>
      <c r="E100" s="155"/>
      <c r="F100" s="155"/>
      <c r="G100" s="155"/>
      <c r="H100" s="155"/>
      <c r="I100" s="155"/>
      <c r="J100" s="156">
        <f>J240</f>
        <v>0</v>
      </c>
      <c r="K100" s="153"/>
      <c r="L100" s="157"/>
    </row>
    <row r="101" spans="1:31" s="10" customFormat="1" ht="19.899999999999999" customHeight="1">
      <c r="B101" s="152"/>
      <c r="C101" s="153"/>
      <c r="D101" s="154" t="s">
        <v>106</v>
      </c>
      <c r="E101" s="155"/>
      <c r="F101" s="155"/>
      <c r="G101" s="155"/>
      <c r="H101" s="155"/>
      <c r="I101" s="155"/>
      <c r="J101" s="156">
        <f>J303</f>
        <v>0</v>
      </c>
      <c r="K101" s="153"/>
      <c r="L101" s="157"/>
    </row>
    <row r="102" spans="1:31" s="10" customFormat="1" ht="19.899999999999999" customHeight="1">
      <c r="B102" s="152"/>
      <c r="C102" s="153"/>
      <c r="D102" s="154" t="s">
        <v>107</v>
      </c>
      <c r="E102" s="155"/>
      <c r="F102" s="155"/>
      <c r="G102" s="155"/>
      <c r="H102" s="155"/>
      <c r="I102" s="155"/>
      <c r="J102" s="156">
        <f>J307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108</v>
      </c>
      <c r="E103" s="155"/>
      <c r="F103" s="155"/>
      <c r="G103" s="155"/>
      <c r="H103" s="155"/>
      <c r="I103" s="155"/>
      <c r="J103" s="156">
        <f>J346</f>
        <v>0</v>
      </c>
      <c r="K103" s="153"/>
      <c r="L103" s="157"/>
    </row>
    <row r="104" spans="1:31" s="9" customFormat="1" ht="24.95" customHeight="1">
      <c r="B104" s="146"/>
      <c r="C104" s="147"/>
      <c r="D104" s="148" t="s">
        <v>109</v>
      </c>
      <c r="E104" s="149"/>
      <c r="F104" s="149"/>
      <c r="G104" s="149"/>
      <c r="H104" s="149"/>
      <c r="I104" s="149"/>
      <c r="J104" s="150">
        <f>J349</f>
        <v>0</v>
      </c>
      <c r="K104" s="147"/>
      <c r="L104" s="151"/>
    </row>
    <row r="105" spans="1:31" s="10" customFormat="1" ht="19.899999999999999" customHeight="1">
      <c r="B105" s="152"/>
      <c r="C105" s="153"/>
      <c r="D105" s="154" t="s">
        <v>110</v>
      </c>
      <c r="E105" s="155"/>
      <c r="F105" s="155"/>
      <c r="G105" s="155"/>
      <c r="H105" s="155"/>
      <c r="I105" s="155"/>
      <c r="J105" s="156">
        <f>J350</f>
        <v>0</v>
      </c>
      <c r="K105" s="153"/>
      <c r="L105" s="157"/>
    </row>
    <row r="106" spans="1:31" s="2" customFormat="1" ht="21.7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111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5"/>
      <c r="D115" s="35"/>
      <c r="E115" s="290" t="str">
        <f>E7</f>
        <v>Zásobování areálu Peklák a FK Česká Třebová technickou vodou</v>
      </c>
      <c r="F115" s="291"/>
      <c r="G115" s="291"/>
      <c r="H115" s="291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95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5"/>
      <c r="D117" s="35"/>
      <c r="E117" s="261" t="str">
        <f>E9</f>
        <v>SO-01 - Čerpací stanice</v>
      </c>
      <c r="F117" s="292"/>
      <c r="G117" s="292"/>
      <c r="H117" s="292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5"/>
      <c r="E119" s="35"/>
      <c r="F119" s="26" t="str">
        <f>F12</f>
        <v xml:space="preserve"> </v>
      </c>
      <c r="G119" s="35"/>
      <c r="H119" s="35"/>
      <c r="I119" s="28" t="s">
        <v>22</v>
      </c>
      <c r="J119" s="65" t="str">
        <f>IF(J12="","",J12)</f>
        <v>5. 11. 2024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24</v>
      </c>
      <c r="D121" s="35"/>
      <c r="E121" s="35"/>
      <c r="F121" s="26" t="str">
        <f>E15</f>
        <v>Město Česká Třebová</v>
      </c>
      <c r="G121" s="35"/>
      <c r="H121" s="35"/>
      <c r="I121" s="28" t="s">
        <v>30</v>
      </c>
      <c r="J121" s="31" t="str">
        <f>E21</f>
        <v>Agroprojekce Litomyšl, s.r.o.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28</v>
      </c>
      <c r="D122" s="35"/>
      <c r="E122" s="35"/>
      <c r="F122" s="26" t="str">
        <f>IF(E18="","",E18)</f>
        <v>Vyplň údaj</v>
      </c>
      <c r="G122" s="35"/>
      <c r="H122" s="35"/>
      <c r="I122" s="28" t="s">
        <v>33</v>
      </c>
      <c r="J122" s="31" t="str">
        <f>E24</f>
        <v xml:space="preserve"> 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58"/>
      <c r="B124" s="159"/>
      <c r="C124" s="160" t="s">
        <v>112</v>
      </c>
      <c r="D124" s="161" t="s">
        <v>60</v>
      </c>
      <c r="E124" s="161" t="s">
        <v>56</v>
      </c>
      <c r="F124" s="161" t="s">
        <v>57</v>
      </c>
      <c r="G124" s="161" t="s">
        <v>113</v>
      </c>
      <c r="H124" s="161" t="s">
        <v>114</v>
      </c>
      <c r="I124" s="161" t="s">
        <v>115</v>
      </c>
      <c r="J124" s="161" t="s">
        <v>99</v>
      </c>
      <c r="K124" s="162" t="s">
        <v>116</v>
      </c>
      <c r="L124" s="163"/>
      <c r="M124" s="74" t="s">
        <v>1</v>
      </c>
      <c r="N124" s="75" t="s">
        <v>39</v>
      </c>
      <c r="O124" s="75" t="s">
        <v>117</v>
      </c>
      <c r="P124" s="75" t="s">
        <v>118</v>
      </c>
      <c r="Q124" s="75" t="s">
        <v>119</v>
      </c>
      <c r="R124" s="75" t="s">
        <v>120</v>
      </c>
      <c r="S124" s="75" t="s">
        <v>121</v>
      </c>
      <c r="T124" s="76" t="s">
        <v>122</v>
      </c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</row>
    <row r="125" spans="1:65" s="2" customFormat="1" ht="22.9" customHeight="1">
      <c r="A125" s="33"/>
      <c r="B125" s="34"/>
      <c r="C125" s="81" t="s">
        <v>123</v>
      </c>
      <c r="D125" s="35"/>
      <c r="E125" s="35"/>
      <c r="F125" s="35"/>
      <c r="G125" s="35"/>
      <c r="H125" s="35"/>
      <c r="I125" s="35"/>
      <c r="J125" s="164">
        <f>BK125</f>
        <v>0</v>
      </c>
      <c r="K125" s="35"/>
      <c r="L125" s="38"/>
      <c r="M125" s="77"/>
      <c r="N125" s="165"/>
      <c r="O125" s="78"/>
      <c r="P125" s="166">
        <f>P126+P349</f>
        <v>0</v>
      </c>
      <c r="Q125" s="78"/>
      <c r="R125" s="166">
        <f>R126+R349</f>
        <v>159.86204660000001</v>
      </c>
      <c r="S125" s="78"/>
      <c r="T125" s="167">
        <f>T126+T349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74</v>
      </c>
      <c r="AU125" s="16" t="s">
        <v>101</v>
      </c>
      <c r="BK125" s="168">
        <f>BK126+BK349</f>
        <v>0</v>
      </c>
    </row>
    <row r="126" spans="1:65" s="12" customFormat="1" ht="25.9" customHeight="1">
      <c r="B126" s="169"/>
      <c r="C126" s="170"/>
      <c r="D126" s="171" t="s">
        <v>74</v>
      </c>
      <c r="E126" s="172" t="s">
        <v>124</v>
      </c>
      <c r="F126" s="172" t="s">
        <v>125</v>
      </c>
      <c r="G126" s="170"/>
      <c r="H126" s="170"/>
      <c r="I126" s="173"/>
      <c r="J126" s="174">
        <f>BK126</f>
        <v>0</v>
      </c>
      <c r="K126" s="170"/>
      <c r="L126" s="175"/>
      <c r="M126" s="176"/>
      <c r="N126" s="177"/>
      <c r="O126" s="177"/>
      <c r="P126" s="178">
        <f>P127+P229+P240+P303+P307+P346</f>
        <v>0</v>
      </c>
      <c r="Q126" s="177"/>
      <c r="R126" s="178">
        <f>R127+R229+R240+R303+R307+R346</f>
        <v>159.7903316</v>
      </c>
      <c r="S126" s="177"/>
      <c r="T126" s="179">
        <f>T127+T229+T240+T303+T307+T346</f>
        <v>0</v>
      </c>
      <c r="AR126" s="180" t="s">
        <v>83</v>
      </c>
      <c r="AT126" s="181" t="s">
        <v>74</v>
      </c>
      <c r="AU126" s="181" t="s">
        <v>75</v>
      </c>
      <c r="AY126" s="180" t="s">
        <v>126</v>
      </c>
      <c r="BK126" s="182">
        <f>BK127+BK229+BK240+BK303+BK307+BK346</f>
        <v>0</v>
      </c>
    </row>
    <row r="127" spans="1:65" s="12" customFormat="1" ht="22.9" customHeight="1">
      <c r="B127" s="169"/>
      <c r="C127" s="170"/>
      <c r="D127" s="171" t="s">
        <v>74</v>
      </c>
      <c r="E127" s="183" t="s">
        <v>83</v>
      </c>
      <c r="F127" s="183" t="s">
        <v>127</v>
      </c>
      <c r="G127" s="170"/>
      <c r="H127" s="170"/>
      <c r="I127" s="173"/>
      <c r="J127" s="184">
        <f>BK127</f>
        <v>0</v>
      </c>
      <c r="K127" s="170"/>
      <c r="L127" s="175"/>
      <c r="M127" s="176"/>
      <c r="N127" s="177"/>
      <c r="O127" s="177"/>
      <c r="P127" s="178">
        <f>SUM(P128:P228)</f>
        <v>0</v>
      </c>
      <c r="Q127" s="177"/>
      <c r="R127" s="178">
        <f>SUM(R128:R228)</f>
        <v>0.44010000000000005</v>
      </c>
      <c r="S127" s="177"/>
      <c r="T127" s="179">
        <f>SUM(T128:T228)</f>
        <v>0</v>
      </c>
      <c r="AR127" s="180" t="s">
        <v>83</v>
      </c>
      <c r="AT127" s="181" t="s">
        <v>74</v>
      </c>
      <c r="AU127" s="181" t="s">
        <v>83</v>
      </c>
      <c r="AY127" s="180" t="s">
        <v>126</v>
      </c>
      <c r="BK127" s="182">
        <f>SUM(BK128:BK228)</f>
        <v>0</v>
      </c>
    </row>
    <row r="128" spans="1:65" s="2" customFormat="1" ht="16.5" customHeight="1">
      <c r="A128" s="33"/>
      <c r="B128" s="34"/>
      <c r="C128" s="185" t="s">
        <v>83</v>
      </c>
      <c r="D128" s="185" t="s">
        <v>128</v>
      </c>
      <c r="E128" s="186" t="s">
        <v>129</v>
      </c>
      <c r="F128" s="187" t="s">
        <v>130</v>
      </c>
      <c r="G128" s="188" t="s">
        <v>131</v>
      </c>
      <c r="H128" s="189">
        <v>13</v>
      </c>
      <c r="I128" s="190"/>
      <c r="J128" s="191">
        <f>ROUND(I128*H128,2)</f>
        <v>0</v>
      </c>
      <c r="K128" s="187" t="s">
        <v>132</v>
      </c>
      <c r="L128" s="38"/>
      <c r="M128" s="192" t="s">
        <v>1</v>
      </c>
      <c r="N128" s="193" t="s">
        <v>40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133</v>
      </c>
      <c r="AT128" s="196" t="s">
        <v>128</v>
      </c>
      <c r="AU128" s="196" t="s">
        <v>86</v>
      </c>
      <c r="AY128" s="16" t="s">
        <v>126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83</v>
      </c>
      <c r="BK128" s="197">
        <f>ROUND(I128*H128,2)</f>
        <v>0</v>
      </c>
      <c r="BL128" s="16" t="s">
        <v>133</v>
      </c>
      <c r="BM128" s="196" t="s">
        <v>134</v>
      </c>
    </row>
    <row r="129" spans="1:65" s="2" customFormat="1" ht="11.25">
      <c r="A129" s="33"/>
      <c r="B129" s="34"/>
      <c r="C129" s="35"/>
      <c r="D129" s="198" t="s">
        <v>135</v>
      </c>
      <c r="E129" s="35"/>
      <c r="F129" s="199" t="s">
        <v>136</v>
      </c>
      <c r="G129" s="35"/>
      <c r="H129" s="35"/>
      <c r="I129" s="200"/>
      <c r="J129" s="35"/>
      <c r="K129" s="35"/>
      <c r="L129" s="38"/>
      <c r="M129" s="201"/>
      <c r="N129" s="202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135</v>
      </c>
      <c r="AU129" s="16" t="s">
        <v>86</v>
      </c>
    </row>
    <row r="130" spans="1:65" s="13" customFormat="1" ht="11.25">
      <c r="B130" s="203"/>
      <c r="C130" s="204"/>
      <c r="D130" s="198" t="s">
        <v>137</v>
      </c>
      <c r="E130" s="205" t="s">
        <v>1</v>
      </c>
      <c r="F130" s="206" t="s">
        <v>138</v>
      </c>
      <c r="G130" s="204"/>
      <c r="H130" s="207">
        <v>13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137</v>
      </c>
      <c r="AU130" s="213" t="s">
        <v>86</v>
      </c>
      <c r="AV130" s="13" t="s">
        <v>86</v>
      </c>
      <c r="AW130" s="13" t="s">
        <v>32</v>
      </c>
      <c r="AX130" s="13" t="s">
        <v>83</v>
      </c>
      <c r="AY130" s="213" t="s">
        <v>126</v>
      </c>
    </row>
    <row r="131" spans="1:65" s="2" customFormat="1" ht="16.5" customHeight="1">
      <c r="A131" s="33"/>
      <c r="B131" s="34"/>
      <c r="C131" s="185" t="s">
        <v>86</v>
      </c>
      <c r="D131" s="185" t="s">
        <v>128</v>
      </c>
      <c r="E131" s="186" t="s">
        <v>139</v>
      </c>
      <c r="F131" s="187" t="s">
        <v>140</v>
      </c>
      <c r="G131" s="188" t="s">
        <v>131</v>
      </c>
      <c r="H131" s="189">
        <v>14</v>
      </c>
      <c r="I131" s="190"/>
      <c r="J131" s="191">
        <f>ROUND(I131*H131,2)</f>
        <v>0</v>
      </c>
      <c r="K131" s="187" t="s">
        <v>132</v>
      </c>
      <c r="L131" s="38"/>
      <c r="M131" s="192" t="s">
        <v>1</v>
      </c>
      <c r="N131" s="193" t="s">
        <v>40</v>
      </c>
      <c r="O131" s="70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133</v>
      </c>
      <c r="AT131" s="196" t="s">
        <v>128</v>
      </c>
      <c r="AU131" s="196" t="s">
        <v>86</v>
      </c>
      <c r="AY131" s="16" t="s">
        <v>126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83</v>
      </c>
      <c r="BK131" s="197">
        <f>ROUND(I131*H131,2)</f>
        <v>0</v>
      </c>
      <c r="BL131" s="16" t="s">
        <v>133</v>
      </c>
      <c r="BM131" s="196" t="s">
        <v>141</v>
      </c>
    </row>
    <row r="132" spans="1:65" s="2" customFormat="1" ht="11.25">
      <c r="A132" s="33"/>
      <c r="B132" s="34"/>
      <c r="C132" s="35"/>
      <c r="D132" s="198" t="s">
        <v>135</v>
      </c>
      <c r="E132" s="35"/>
      <c r="F132" s="199" t="s">
        <v>142</v>
      </c>
      <c r="G132" s="35"/>
      <c r="H132" s="35"/>
      <c r="I132" s="200"/>
      <c r="J132" s="35"/>
      <c r="K132" s="35"/>
      <c r="L132" s="38"/>
      <c r="M132" s="201"/>
      <c r="N132" s="202"/>
      <c r="O132" s="70"/>
      <c r="P132" s="70"/>
      <c r="Q132" s="70"/>
      <c r="R132" s="70"/>
      <c r="S132" s="70"/>
      <c r="T132" s="7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135</v>
      </c>
      <c r="AU132" s="16" t="s">
        <v>86</v>
      </c>
    </row>
    <row r="133" spans="1:65" s="13" customFormat="1" ht="11.25">
      <c r="B133" s="203"/>
      <c r="C133" s="204"/>
      <c r="D133" s="198" t="s">
        <v>137</v>
      </c>
      <c r="E133" s="205" t="s">
        <v>1</v>
      </c>
      <c r="F133" s="206" t="s">
        <v>143</v>
      </c>
      <c r="G133" s="204"/>
      <c r="H133" s="207">
        <v>14</v>
      </c>
      <c r="I133" s="208"/>
      <c r="J133" s="204"/>
      <c r="K133" s="204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137</v>
      </c>
      <c r="AU133" s="213" t="s">
        <v>86</v>
      </c>
      <c r="AV133" s="13" t="s">
        <v>86</v>
      </c>
      <c r="AW133" s="13" t="s">
        <v>32</v>
      </c>
      <c r="AX133" s="13" t="s">
        <v>83</v>
      </c>
      <c r="AY133" s="213" t="s">
        <v>126</v>
      </c>
    </row>
    <row r="134" spans="1:65" s="2" customFormat="1" ht="16.5" customHeight="1">
      <c r="A134" s="33"/>
      <c r="B134" s="34"/>
      <c r="C134" s="185" t="s">
        <v>144</v>
      </c>
      <c r="D134" s="185" t="s">
        <v>128</v>
      </c>
      <c r="E134" s="186" t="s">
        <v>145</v>
      </c>
      <c r="F134" s="187" t="s">
        <v>146</v>
      </c>
      <c r="G134" s="188" t="s">
        <v>131</v>
      </c>
      <c r="H134" s="189">
        <v>13</v>
      </c>
      <c r="I134" s="190"/>
      <c r="J134" s="191">
        <f>ROUND(I134*H134,2)</f>
        <v>0</v>
      </c>
      <c r="K134" s="187" t="s">
        <v>132</v>
      </c>
      <c r="L134" s="38"/>
      <c r="M134" s="192" t="s">
        <v>1</v>
      </c>
      <c r="N134" s="193" t="s">
        <v>40</v>
      </c>
      <c r="O134" s="70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133</v>
      </c>
      <c r="AT134" s="196" t="s">
        <v>128</v>
      </c>
      <c r="AU134" s="196" t="s">
        <v>86</v>
      </c>
      <c r="AY134" s="16" t="s">
        <v>126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6" t="s">
        <v>83</v>
      </c>
      <c r="BK134" s="197">
        <f>ROUND(I134*H134,2)</f>
        <v>0</v>
      </c>
      <c r="BL134" s="16" t="s">
        <v>133</v>
      </c>
      <c r="BM134" s="196" t="s">
        <v>147</v>
      </c>
    </row>
    <row r="135" spans="1:65" s="2" customFormat="1" ht="11.25">
      <c r="A135" s="33"/>
      <c r="B135" s="34"/>
      <c r="C135" s="35"/>
      <c r="D135" s="198" t="s">
        <v>135</v>
      </c>
      <c r="E135" s="35"/>
      <c r="F135" s="199" t="s">
        <v>148</v>
      </c>
      <c r="G135" s="35"/>
      <c r="H135" s="35"/>
      <c r="I135" s="200"/>
      <c r="J135" s="35"/>
      <c r="K135" s="35"/>
      <c r="L135" s="38"/>
      <c r="M135" s="201"/>
      <c r="N135" s="202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135</v>
      </c>
      <c r="AU135" s="16" t="s">
        <v>86</v>
      </c>
    </row>
    <row r="136" spans="1:65" s="2" customFormat="1" ht="16.5" customHeight="1">
      <c r="A136" s="33"/>
      <c r="B136" s="34"/>
      <c r="C136" s="185" t="s">
        <v>133</v>
      </c>
      <c r="D136" s="185" t="s">
        <v>128</v>
      </c>
      <c r="E136" s="186" t="s">
        <v>149</v>
      </c>
      <c r="F136" s="187" t="s">
        <v>150</v>
      </c>
      <c r="G136" s="188" t="s">
        <v>131</v>
      </c>
      <c r="H136" s="189">
        <v>14</v>
      </c>
      <c r="I136" s="190"/>
      <c r="J136" s="191">
        <f>ROUND(I136*H136,2)</f>
        <v>0</v>
      </c>
      <c r="K136" s="187" t="s">
        <v>132</v>
      </c>
      <c r="L136" s="38"/>
      <c r="M136" s="192" t="s">
        <v>1</v>
      </c>
      <c r="N136" s="193" t="s">
        <v>40</v>
      </c>
      <c r="O136" s="70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133</v>
      </c>
      <c r="AT136" s="196" t="s">
        <v>128</v>
      </c>
      <c r="AU136" s="196" t="s">
        <v>86</v>
      </c>
      <c r="AY136" s="16" t="s">
        <v>126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83</v>
      </c>
      <c r="BK136" s="197">
        <f>ROUND(I136*H136,2)</f>
        <v>0</v>
      </c>
      <c r="BL136" s="16" t="s">
        <v>133</v>
      </c>
      <c r="BM136" s="196" t="s">
        <v>151</v>
      </c>
    </row>
    <row r="137" spans="1:65" s="2" customFormat="1" ht="11.25">
      <c r="A137" s="33"/>
      <c r="B137" s="34"/>
      <c r="C137" s="35"/>
      <c r="D137" s="198" t="s">
        <v>135</v>
      </c>
      <c r="E137" s="35"/>
      <c r="F137" s="199" t="s">
        <v>152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135</v>
      </c>
      <c r="AU137" s="16" t="s">
        <v>86</v>
      </c>
    </row>
    <row r="138" spans="1:65" s="2" customFormat="1" ht="16.5" customHeight="1">
      <c r="A138" s="33"/>
      <c r="B138" s="34"/>
      <c r="C138" s="185" t="s">
        <v>153</v>
      </c>
      <c r="D138" s="185" t="s">
        <v>128</v>
      </c>
      <c r="E138" s="186" t="s">
        <v>154</v>
      </c>
      <c r="F138" s="187" t="s">
        <v>155</v>
      </c>
      <c r="G138" s="188" t="s">
        <v>131</v>
      </c>
      <c r="H138" s="189">
        <v>13</v>
      </c>
      <c r="I138" s="190"/>
      <c r="J138" s="191">
        <f>ROUND(I138*H138,2)</f>
        <v>0</v>
      </c>
      <c r="K138" s="187" t="s">
        <v>132</v>
      </c>
      <c r="L138" s="38"/>
      <c r="M138" s="192" t="s">
        <v>1</v>
      </c>
      <c r="N138" s="193" t="s">
        <v>40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133</v>
      </c>
      <c r="AT138" s="196" t="s">
        <v>128</v>
      </c>
      <c r="AU138" s="196" t="s">
        <v>86</v>
      </c>
      <c r="AY138" s="16" t="s">
        <v>126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83</v>
      </c>
      <c r="BK138" s="197">
        <f>ROUND(I138*H138,2)</f>
        <v>0</v>
      </c>
      <c r="BL138" s="16" t="s">
        <v>133</v>
      </c>
      <c r="BM138" s="196" t="s">
        <v>156</v>
      </c>
    </row>
    <row r="139" spans="1:65" s="2" customFormat="1" ht="11.25">
      <c r="A139" s="33"/>
      <c r="B139" s="34"/>
      <c r="C139" s="35"/>
      <c r="D139" s="198" t="s">
        <v>135</v>
      </c>
      <c r="E139" s="35"/>
      <c r="F139" s="199" t="s">
        <v>157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135</v>
      </c>
      <c r="AU139" s="16" t="s">
        <v>86</v>
      </c>
    </row>
    <row r="140" spans="1:65" s="2" customFormat="1" ht="16.5" customHeight="1">
      <c r="A140" s="33"/>
      <c r="B140" s="34"/>
      <c r="C140" s="185" t="s">
        <v>158</v>
      </c>
      <c r="D140" s="185" t="s">
        <v>128</v>
      </c>
      <c r="E140" s="186" t="s">
        <v>159</v>
      </c>
      <c r="F140" s="187" t="s">
        <v>160</v>
      </c>
      <c r="G140" s="188" t="s">
        <v>131</v>
      </c>
      <c r="H140" s="189">
        <v>14</v>
      </c>
      <c r="I140" s="190"/>
      <c r="J140" s="191">
        <f>ROUND(I140*H140,2)</f>
        <v>0</v>
      </c>
      <c r="K140" s="187" t="s">
        <v>132</v>
      </c>
      <c r="L140" s="38"/>
      <c r="M140" s="192" t="s">
        <v>1</v>
      </c>
      <c r="N140" s="193" t="s">
        <v>40</v>
      </c>
      <c r="O140" s="70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6" t="s">
        <v>133</v>
      </c>
      <c r="AT140" s="196" t="s">
        <v>128</v>
      </c>
      <c r="AU140" s="196" t="s">
        <v>86</v>
      </c>
      <c r="AY140" s="16" t="s">
        <v>126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6" t="s">
        <v>83</v>
      </c>
      <c r="BK140" s="197">
        <f>ROUND(I140*H140,2)</f>
        <v>0</v>
      </c>
      <c r="BL140" s="16" t="s">
        <v>133</v>
      </c>
      <c r="BM140" s="196" t="s">
        <v>161</v>
      </c>
    </row>
    <row r="141" spans="1:65" s="2" customFormat="1" ht="11.25">
      <c r="A141" s="33"/>
      <c r="B141" s="34"/>
      <c r="C141" s="35"/>
      <c r="D141" s="198" t="s">
        <v>135</v>
      </c>
      <c r="E141" s="35"/>
      <c r="F141" s="199" t="s">
        <v>162</v>
      </c>
      <c r="G141" s="35"/>
      <c r="H141" s="35"/>
      <c r="I141" s="200"/>
      <c r="J141" s="35"/>
      <c r="K141" s="35"/>
      <c r="L141" s="38"/>
      <c r="M141" s="201"/>
      <c r="N141" s="202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135</v>
      </c>
      <c r="AU141" s="16" t="s">
        <v>86</v>
      </c>
    </row>
    <row r="142" spans="1:65" s="2" customFormat="1" ht="16.5" customHeight="1">
      <c r="A142" s="33"/>
      <c r="B142" s="34"/>
      <c r="C142" s="185" t="s">
        <v>163</v>
      </c>
      <c r="D142" s="185" t="s">
        <v>128</v>
      </c>
      <c r="E142" s="186" t="s">
        <v>164</v>
      </c>
      <c r="F142" s="187" t="s">
        <v>165</v>
      </c>
      <c r="G142" s="188" t="s">
        <v>131</v>
      </c>
      <c r="H142" s="189">
        <v>13</v>
      </c>
      <c r="I142" s="190"/>
      <c r="J142" s="191">
        <f>ROUND(I142*H142,2)</f>
        <v>0</v>
      </c>
      <c r="K142" s="187" t="s">
        <v>1</v>
      </c>
      <c r="L142" s="38"/>
      <c r="M142" s="192" t="s">
        <v>1</v>
      </c>
      <c r="N142" s="193" t="s">
        <v>40</v>
      </c>
      <c r="O142" s="70"/>
      <c r="P142" s="194">
        <f>O142*H142</f>
        <v>0</v>
      </c>
      <c r="Q142" s="194">
        <v>0</v>
      </c>
      <c r="R142" s="194">
        <f>Q142*H142</f>
        <v>0</v>
      </c>
      <c r="S142" s="194">
        <v>0</v>
      </c>
      <c r="T142" s="19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133</v>
      </c>
      <c r="AT142" s="196" t="s">
        <v>128</v>
      </c>
      <c r="AU142" s="196" t="s">
        <v>86</v>
      </c>
      <c r="AY142" s="16" t="s">
        <v>126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6" t="s">
        <v>83</v>
      </c>
      <c r="BK142" s="197">
        <f>ROUND(I142*H142,2)</f>
        <v>0</v>
      </c>
      <c r="BL142" s="16" t="s">
        <v>133</v>
      </c>
      <c r="BM142" s="196" t="s">
        <v>166</v>
      </c>
    </row>
    <row r="143" spans="1:65" s="2" customFormat="1" ht="11.25">
      <c r="A143" s="33"/>
      <c r="B143" s="34"/>
      <c r="C143" s="35"/>
      <c r="D143" s="198" t="s">
        <v>135</v>
      </c>
      <c r="E143" s="35"/>
      <c r="F143" s="199" t="s">
        <v>165</v>
      </c>
      <c r="G143" s="35"/>
      <c r="H143" s="35"/>
      <c r="I143" s="200"/>
      <c r="J143" s="35"/>
      <c r="K143" s="35"/>
      <c r="L143" s="38"/>
      <c r="M143" s="201"/>
      <c r="N143" s="202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135</v>
      </c>
      <c r="AU143" s="16" t="s">
        <v>86</v>
      </c>
    </row>
    <row r="144" spans="1:65" s="2" customFormat="1" ht="16.5" customHeight="1">
      <c r="A144" s="33"/>
      <c r="B144" s="34"/>
      <c r="C144" s="185" t="s">
        <v>167</v>
      </c>
      <c r="D144" s="185" t="s">
        <v>128</v>
      </c>
      <c r="E144" s="186" t="s">
        <v>168</v>
      </c>
      <c r="F144" s="187" t="s">
        <v>169</v>
      </c>
      <c r="G144" s="188" t="s">
        <v>131</v>
      </c>
      <c r="H144" s="189">
        <v>14</v>
      </c>
      <c r="I144" s="190"/>
      <c r="J144" s="191">
        <f>ROUND(I144*H144,2)</f>
        <v>0</v>
      </c>
      <c r="K144" s="187" t="s">
        <v>1</v>
      </c>
      <c r="L144" s="38"/>
      <c r="M144" s="192" t="s">
        <v>1</v>
      </c>
      <c r="N144" s="193" t="s">
        <v>40</v>
      </c>
      <c r="O144" s="70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133</v>
      </c>
      <c r="AT144" s="196" t="s">
        <v>128</v>
      </c>
      <c r="AU144" s="196" t="s">
        <v>86</v>
      </c>
      <c r="AY144" s="16" t="s">
        <v>126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6" t="s">
        <v>83</v>
      </c>
      <c r="BK144" s="197">
        <f>ROUND(I144*H144,2)</f>
        <v>0</v>
      </c>
      <c r="BL144" s="16" t="s">
        <v>133</v>
      </c>
      <c r="BM144" s="196" t="s">
        <v>170</v>
      </c>
    </row>
    <row r="145" spans="1:65" s="2" customFormat="1" ht="11.25">
      <c r="A145" s="33"/>
      <c r="B145" s="34"/>
      <c r="C145" s="35"/>
      <c r="D145" s="198" t="s">
        <v>135</v>
      </c>
      <c r="E145" s="35"/>
      <c r="F145" s="199" t="s">
        <v>169</v>
      </c>
      <c r="G145" s="35"/>
      <c r="H145" s="35"/>
      <c r="I145" s="200"/>
      <c r="J145" s="35"/>
      <c r="K145" s="35"/>
      <c r="L145" s="38"/>
      <c r="M145" s="201"/>
      <c r="N145" s="202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135</v>
      </c>
      <c r="AU145" s="16" t="s">
        <v>86</v>
      </c>
    </row>
    <row r="146" spans="1:65" s="2" customFormat="1" ht="16.5" customHeight="1">
      <c r="A146" s="33"/>
      <c r="B146" s="34"/>
      <c r="C146" s="185" t="s">
        <v>171</v>
      </c>
      <c r="D146" s="185" t="s">
        <v>128</v>
      </c>
      <c r="E146" s="186" t="s">
        <v>172</v>
      </c>
      <c r="F146" s="187" t="s">
        <v>173</v>
      </c>
      <c r="G146" s="188" t="s">
        <v>174</v>
      </c>
      <c r="H146" s="189">
        <v>20</v>
      </c>
      <c r="I146" s="190"/>
      <c r="J146" s="191">
        <f>ROUND(I146*H146,2)</f>
        <v>0</v>
      </c>
      <c r="K146" s="187" t="s">
        <v>132</v>
      </c>
      <c r="L146" s="38"/>
      <c r="M146" s="192" t="s">
        <v>1</v>
      </c>
      <c r="N146" s="193" t="s">
        <v>40</v>
      </c>
      <c r="O146" s="70"/>
      <c r="P146" s="194">
        <f>O146*H146</f>
        <v>0</v>
      </c>
      <c r="Q146" s="194">
        <v>2.1930000000000002E-2</v>
      </c>
      <c r="R146" s="194">
        <f>Q146*H146</f>
        <v>0.43860000000000005</v>
      </c>
      <c r="S146" s="194">
        <v>0</v>
      </c>
      <c r="T146" s="19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133</v>
      </c>
      <c r="AT146" s="196" t="s">
        <v>128</v>
      </c>
      <c r="AU146" s="196" t="s">
        <v>86</v>
      </c>
      <c r="AY146" s="16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83</v>
      </c>
      <c r="BK146" s="197">
        <f>ROUND(I146*H146,2)</f>
        <v>0</v>
      </c>
      <c r="BL146" s="16" t="s">
        <v>133</v>
      </c>
      <c r="BM146" s="196" t="s">
        <v>175</v>
      </c>
    </row>
    <row r="147" spans="1:65" s="2" customFormat="1" ht="11.25">
      <c r="A147" s="33"/>
      <c r="B147" s="34"/>
      <c r="C147" s="35"/>
      <c r="D147" s="198" t="s">
        <v>135</v>
      </c>
      <c r="E147" s="35"/>
      <c r="F147" s="199" t="s">
        <v>176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135</v>
      </c>
      <c r="AU147" s="16" t="s">
        <v>86</v>
      </c>
    </row>
    <row r="148" spans="1:65" s="13" customFormat="1" ht="11.25">
      <c r="B148" s="203"/>
      <c r="C148" s="204"/>
      <c r="D148" s="198" t="s">
        <v>137</v>
      </c>
      <c r="E148" s="205" t="s">
        <v>1</v>
      </c>
      <c r="F148" s="206" t="s">
        <v>177</v>
      </c>
      <c r="G148" s="204"/>
      <c r="H148" s="207">
        <v>20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137</v>
      </c>
      <c r="AU148" s="213" t="s">
        <v>86</v>
      </c>
      <c r="AV148" s="13" t="s">
        <v>86</v>
      </c>
      <c r="AW148" s="13" t="s">
        <v>32</v>
      </c>
      <c r="AX148" s="13" t="s">
        <v>83</v>
      </c>
      <c r="AY148" s="213" t="s">
        <v>126</v>
      </c>
    </row>
    <row r="149" spans="1:65" s="2" customFormat="1" ht="16.5" customHeight="1">
      <c r="A149" s="33"/>
      <c r="B149" s="34"/>
      <c r="C149" s="185" t="s">
        <v>178</v>
      </c>
      <c r="D149" s="185" t="s">
        <v>128</v>
      </c>
      <c r="E149" s="186" t="s">
        <v>179</v>
      </c>
      <c r="F149" s="187" t="s">
        <v>180</v>
      </c>
      <c r="G149" s="188" t="s">
        <v>181</v>
      </c>
      <c r="H149" s="189">
        <v>50</v>
      </c>
      <c r="I149" s="190"/>
      <c r="J149" s="191">
        <f>ROUND(I149*H149,2)</f>
        <v>0</v>
      </c>
      <c r="K149" s="187" t="s">
        <v>132</v>
      </c>
      <c r="L149" s="38"/>
      <c r="M149" s="192" t="s">
        <v>1</v>
      </c>
      <c r="N149" s="193" t="s">
        <v>40</v>
      </c>
      <c r="O149" s="70"/>
      <c r="P149" s="194">
        <f>O149*H149</f>
        <v>0</v>
      </c>
      <c r="Q149" s="194">
        <v>3.0000000000000001E-5</v>
      </c>
      <c r="R149" s="194">
        <f>Q149*H149</f>
        <v>1.5E-3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133</v>
      </c>
      <c r="AT149" s="196" t="s">
        <v>128</v>
      </c>
      <c r="AU149" s="196" t="s">
        <v>86</v>
      </c>
      <c r="AY149" s="16" t="s">
        <v>126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83</v>
      </c>
      <c r="BK149" s="197">
        <f>ROUND(I149*H149,2)</f>
        <v>0</v>
      </c>
      <c r="BL149" s="16" t="s">
        <v>133</v>
      </c>
      <c r="BM149" s="196" t="s">
        <v>182</v>
      </c>
    </row>
    <row r="150" spans="1:65" s="2" customFormat="1" ht="11.25">
      <c r="A150" s="33"/>
      <c r="B150" s="34"/>
      <c r="C150" s="35"/>
      <c r="D150" s="198" t="s">
        <v>135</v>
      </c>
      <c r="E150" s="35"/>
      <c r="F150" s="199" t="s">
        <v>183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135</v>
      </c>
      <c r="AU150" s="16" t="s">
        <v>86</v>
      </c>
    </row>
    <row r="151" spans="1:65" s="2" customFormat="1" ht="16.5" customHeight="1">
      <c r="A151" s="33"/>
      <c r="B151" s="34"/>
      <c r="C151" s="185" t="s">
        <v>184</v>
      </c>
      <c r="D151" s="185" t="s">
        <v>128</v>
      </c>
      <c r="E151" s="186" t="s">
        <v>185</v>
      </c>
      <c r="F151" s="187" t="s">
        <v>186</v>
      </c>
      <c r="G151" s="188" t="s">
        <v>187</v>
      </c>
      <c r="H151" s="189">
        <v>79.260000000000005</v>
      </c>
      <c r="I151" s="190"/>
      <c r="J151" s="191">
        <f>ROUND(I151*H151,2)</f>
        <v>0</v>
      </c>
      <c r="K151" s="187" t="s">
        <v>132</v>
      </c>
      <c r="L151" s="38"/>
      <c r="M151" s="192" t="s">
        <v>1</v>
      </c>
      <c r="N151" s="193" t="s">
        <v>40</v>
      </c>
      <c r="O151" s="70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133</v>
      </c>
      <c r="AT151" s="196" t="s">
        <v>128</v>
      </c>
      <c r="AU151" s="196" t="s">
        <v>86</v>
      </c>
      <c r="AY151" s="16" t="s">
        <v>126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6" t="s">
        <v>83</v>
      </c>
      <c r="BK151" s="197">
        <f>ROUND(I151*H151,2)</f>
        <v>0</v>
      </c>
      <c r="BL151" s="16" t="s">
        <v>133</v>
      </c>
      <c r="BM151" s="196" t="s">
        <v>188</v>
      </c>
    </row>
    <row r="152" spans="1:65" s="2" customFormat="1" ht="11.25">
      <c r="A152" s="33"/>
      <c r="B152" s="34"/>
      <c r="C152" s="35"/>
      <c r="D152" s="198" t="s">
        <v>135</v>
      </c>
      <c r="E152" s="35"/>
      <c r="F152" s="199" t="s">
        <v>189</v>
      </c>
      <c r="G152" s="35"/>
      <c r="H152" s="35"/>
      <c r="I152" s="200"/>
      <c r="J152" s="35"/>
      <c r="K152" s="35"/>
      <c r="L152" s="38"/>
      <c r="M152" s="201"/>
      <c r="N152" s="202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135</v>
      </c>
      <c r="AU152" s="16" t="s">
        <v>86</v>
      </c>
    </row>
    <row r="153" spans="1:65" s="13" customFormat="1" ht="11.25">
      <c r="B153" s="203"/>
      <c r="C153" s="204"/>
      <c r="D153" s="198" t="s">
        <v>137</v>
      </c>
      <c r="E153" s="205" t="s">
        <v>1</v>
      </c>
      <c r="F153" s="206" t="s">
        <v>190</v>
      </c>
      <c r="G153" s="204"/>
      <c r="H153" s="207">
        <v>78.540000000000006</v>
      </c>
      <c r="I153" s="208"/>
      <c r="J153" s="204"/>
      <c r="K153" s="204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137</v>
      </c>
      <c r="AU153" s="213" t="s">
        <v>86</v>
      </c>
      <c r="AV153" s="13" t="s">
        <v>86</v>
      </c>
      <c r="AW153" s="13" t="s">
        <v>32</v>
      </c>
      <c r="AX153" s="13" t="s">
        <v>75</v>
      </c>
      <c r="AY153" s="213" t="s">
        <v>126</v>
      </c>
    </row>
    <row r="154" spans="1:65" s="13" customFormat="1" ht="11.25">
      <c r="B154" s="203"/>
      <c r="C154" s="204"/>
      <c r="D154" s="198" t="s">
        <v>137</v>
      </c>
      <c r="E154" s="205" t="s">
        <v>1</v>
      </c>
      <c r="F154" s="206" t="s">
        <v>191</v>
      </c>
      <c r="G154" s="204"/>
      <c r="H154" s="207">
        <v>0.72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137</v>
      </c>
      <c r="AU154" s="213" t="s">
        <v>86</v>
      </c>
      <c r="AV154" s="13" t="s">
        <v>86</v>
      </c>
      <c r="AW154" s="13" t="s">
        <v>32</v>
      </c>
      <c r="AX154" s="13" t="s">
        <v>75</v>
      </c>
      <c r="AY154" s="213" t="s">
        <v>126</v>
      </c>
    </row>
    <row r="155" spans="1:65" s="2" customFormat="1" ht="21.75" customHeight="1">
      <c r="A155" s="33"/>
      <c r="B155" s="34"/>
      <c r="C155" s="185" t="s">
        <v>8</v>
      </c>
      <c r="D155" s="185" t="s">
        <v>128</v>
      </c>
      <c r="E155" s="186" t="s">
        <v>192</v>
      </c>
      <c r="F155" s="187" t="s">
        <v>193</v>
      </c>
      <c r="G155" s="188" t="s">
        <v>194</v>
      </c>
      <c r="H155" s="189">
        <v>17.952000000000002</v>
      </c>
      <c r="I155" s="190"/>
      <c r="J155" s="191">
        <f>ROUND(I155*H155,2)</f>
        <v>0</v>
      </c>
      <c r="K155" s="187" t="s">
        <v>132</v>
      </c>
      <c r="L155" s="38"/>
      <c r="M155" s="192" t="s">
        <v>1</v>
      </c>
      <c r="N155" s="193" t="s">
        <v>40</v>
      </c>
      <c r="O155" s="70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133</v>
      </c>
      <c r="AT155" s="196" t="s">
        <v>128</v>
      </c>
      <c r="AU155" s="196" t="s">
        <v>86</v>
      </c>
      <c r="AY155" s="16" t="s">
        <v>126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83</v>
      </c>
      <c r="BK155" s="197">
        <f>ROUND(I155*H155,2)</f>
        <v>0</v>
      </c>
      <c r="BL155" s="16" t="s">
        <v>133</v>
      </c>
      <c r="BM155" s="196" t="s">
        <v>195</v>
      </c>
    </row>
    <row r="156" spans="1:65" s="2" customFormat="1" ht="11.25">
      <c r="A156" s="33"/>
      <c r="B156" s="34"/>
      <c r="C156" s="35"/>
      <c r="D156" s="198" t="s">
        <v>135</v>
      </c>
      <c r="E156" s="35"/>
      <c r="F156" s="199" t="s">
        <v>196</v>
      </c>
      <c r="G156" s="35"/>
      <c r="H156" s="35"/>
      <c r="I156" s="200"/>
      <c r="J156" s="35"/>
      <c r="K156" s="35"/>
      <c r="L156" s="38"/>
      <c r="M156" s="201"/>
      <c r="N156" s="202"/>
      <c r="O156" s="70"/>
      <c r="P156" s="70"/>
      <c r="Q156" s="70"/>
      <c r="R156" s="70"/>
      <c r="S156" s="70"/>
      <c r="T156" s="71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135</v>
      </c>
      <c r="AU156" s="16" t="s">
        <v>86</v>
      </c>
    </row>
    <row r="157" spans="1:65" s="13" customFormat="1" ht="11.25">
      <c r="B157" s="203"/>
      <c r="C157" s="204"/>
      <c r="D157" s="198" t="s">
        <v>137</v>
      </c>
      <c r="E157" s="205" t="s">
        <v>1</v>
      </c>
      <c r="F157" s="206" t="s">
        <v>197</v>
      </c>
      <c r="G157" s="204"/>
      <c r="H157" s="207">
        <v>17.952000000000002</v>
      </c>
      <c r="I157" s="208"/>
      <c r="J157" s="204"/>
      <c r="K157" s="204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137</v>
      </c>
      <c r="AU157" s="213" t="s">
        <v>86</v>
      </c>
      <c r="AV157" s="13" t="s">
        <v>86</v>
      </c>
      <c r="AW157" s="13" t="s">
        <v>32</v>
      </c>
      <c r="AX157" s="13" t="s">
        <v>83</v>
      </c>
      <c r="AY157" s="213" t="s">
        <v>126</v>
      </c>
    </row>
    <row r="158" spans="1:65" s="2" customFormat="1" ht="21.75" customHeight="1">
      <c r="A158" s="33"/>
      <c r="B158" s="34"/>
      <c r="C158" s="185" t="s">
        <v>198</v>
      </c>
      <c r="D158" s="185" t="s">
        <v>128</v>
      </c>
      <c r="E158" s="186" t="s">
        <v>199</v>
      </c>
      <c r="F158" s="187" t="s">
        <v>200</v>
      </c>
      <c r="G158" s="188" t="s">
        <v>194</v>
      </c>
      <c r="H158" s="189">
        <v>8.5399999999999991</v>
      </c>
      <c r="I158" s="190"/>
      <c r="J158" s="191">
        <f>ROUND(I158*H158,2)</f>
        <v>0</v>
      </c>
      <c r="K158" s="187" t="s">
        <v>132</v>
      </c>
      <c r="L158" s="38"/>
      <c r="M158" s="192" t="s">
        <v>1</v>
      </c>
      <c r="N158" s="193" t="s">
        <v>40</v>
      </c>
      <c r="O158" s="70"/>
      <c r="P158" s="194">
        <f>O158*H158</f>
        <v>0</v>
      </c>
      <c r="Q158" s="194">
        <v>0</v>
      </c>
      <c r="R158" s="194">
        <f>Q158*H158</f>
        <v>0</v>
      </c>
      <c r="S158" s="194">
        <v>0</v>
      </c>
      <c r="T158" s="195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133</v>
      </c>
      <c r="AT158" s="196" t="s">
        <v>128</v>
      </c>
      <c r="AU158" s="196" t="s">
        <v>86</v>
      </c>
      <c r="AY158" s="16" t="s">
        <v>126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6" t="s">
        <v>83</v>
      </c>
      <c r="BK158" s="197">
        <f>ROUND(I158*H158,2)</f>
        <v>0</v>
      </c>
      <c r="BL158" s="16" t="s">
        <v>133</v>
      </c>
      <c r="BM158" s="196" t="s">
        <v>201</v>
      </c>
    </row>
    <row r="159" spans="1:65" s="2" customFormat="1" ht="19.5">
      <c r="A159" s="33"/>
      <c r="B159" s="34"/>
      <c r="C159" s="35"/>
      <c r="D159" s="198" t="s">
        <v>135</v>
      </c>
      <c r="E159" s="35"/>
      <c r="F159" s="199" t="s">
        <v>202</v>
      </c>
      <c r="G159" s="35"/>
      <c r="H159" s="35"/>
      <c r="I159" s="200"/>
      <c r="J159" s="35"/>
      <c r="K159" s="35"/>
      <c r="L159" s="38"/>
      <c r="M159" s="201"/>
      <c r="N159" s="202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135</v>
      </c>
      <c r="AU159" s="16" t="s">
        <v>86</v>
      </c>
    </row>
    <row r="160" spans="1:65" s="13" customFormat="1" ht="11.25">
      <c r="B160" s="203"/>
      <c r="C160" s="204"/>
      <c r="D160" s="198" t="s">
        <v>137</v>
      </c>
      <c r="E160" s="205" t="s">
        <v>1</v>
      </c>
      <c r="F160" s="206" t="s">
        <v>203</v>
      </c>
      <c r="G160" s="204"/>
      <c r="H160" s="207">
        <v>8.5399999999999991</v>
      </c>
      <c r="I160" s="208"/>
      <c r="J160" s="204"/>
      <c r="K160" s="204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137</v>
      </c>
      <c r="AU160" s="213" t="s">
        <v>86</v>
      </c>
      <c r="AV160" s="13" t="s">
        <v>86</v>
      </c>
      <c r="AW160" s="13" t="s">
        <v>32</v>
      </c>
      <c r="AX160" s="13" t="s">
        <v>83</v>
      </c>
      <c r="AY160" s="213" t="s">
        <v>126</v>
      </c>
    </row>
    <row r="161" spans="1:65" s="2" customFormat="1" ht="16.5" customHeight="1">
      <c r="A161" s="33"/>
      <c r="B161" s="34"/>
      <c r="C161" s="185" t="s">
        <v>204</v>
      </c>
      <c r="D161" s="185" t="s">
        <v>128</v>
      </c>
      <c r="E161" s="186" t="s">
        <v>205</v>
      </c>
      <c r="F161" s="187" t="s">
        <v>206</v>
      </c>
      <c r="G161" s="188" t="s">
        <v>194</v>
      </c>
      <c r="H161" s="189">
        <v>245.44399999999999</v>
      </c>
      <c r="I161" s="190"/>
      <c r="J161" s="191">
        <f>ROUND(I161*H161,2)</f>
        <v>0</v>
      </c>
      <c r="K161" s="187" t="s">
        <v>132</v>
      </c>
      <c r="L161" s="38"/>
      <c r="M161" s="192" t="s">
        <v>1</v>
      </c>
      <c r="N161" s="193" t="s">
        <v>40</v>
      </c>
      <c r="O161" s="70"/>
      <c r="P161" s="194">
        <f>O161*H161</f>
        <v>0</v>
      </c>
      <c r="Q161" s="194">
        <v>0</v>
      </c>
      <c r="R161" s="194">
        <f>Q161*H161</f>
        <v>0</v>
      </c>
      <c r="S161" s="194">
        <v>0</v>
      </c>
      <c r="T161" s="19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6" t="s">
        <v>133</v>
      </c>
      <c r="AT161" s="196" t="s">
        <v>128</v>
      </c>
      <c r="AU161" s="196" t="s">
        <v>86</v>
      </c>
      <c r="AY161" s="16" t="s">
        <v>126</v>
      </c>
      <c r="BE161" s="197">
        <f>IF(N161="základní",J161,0)</f>
        <v>0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6" t="s">
        <v>83</v>
      </c>
      <c r="BK161" s="197">
        <f>ROUND(I161*H161,2)</f>
        <v>0</v>
      </c>
      <c r="BL161" s="16" t="s">
        <v>133</v>
      </c>
      <c r="BM161" s="196" t="s">
        <v>207</v>
      </c>
    </row>
    <row r="162" spans="1:65" s="2" customFormat="1" ht="19.5">
      <c r="A162" s="33"/>
      <c r="B162" s="34"/>
      <c r="C162" s="35"/>
      <c r="D162" s="198" t="s">
        <v>135</v>
      </c>
      <c r="E162" s="35"/>
      <c r="F162" s="199" t="s">
        <v>208</v>
      </c>
      <c r="G162" s="35"/>
      <c r="H162" s="35"/>
      <c r="I162" s="200"/>
      <c r="J162" s="35"/>
      <c r="K162" s="35"/>
      <c r="L162" s="38"/>
      <c r="M162" s="201"/>
      <c r="N162" s="202"/>
      <c r="O162" s="70"/>
      <c r="P162" s="70"/>
      <c r="Q162" s="70"/>
      <c r="R162" s="70"/>
      <c r="S162" s="70"/>
      <c r="T162" s="71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135</v>
      </c>
      <c r="AU162" s="16" t="s">
        <v>86</v>
      </c>
    </row>
    <row r="163" spans="1:65" s="13" customFormat="1" ht="11.25">
      <c r="B163" s="203"/>
      <c r="C163" s="204"/>
      <c r="D163" s="198" t="s">
        <v>137</v>
      </c>
      <c r="E163" s="205" t="s">
        <v>1</v>
      </c>
      <c r="F163" s="206" t="s">
        <v>209</v>
      </c>
      <c r="G163" s="204"/>
      <c r="H163" s="207">
        <v>57.96</v>
      </c>
      <c r="I163" s="208"/>
      <c r="J163" s="204"/>
      <c r="K163" s="204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137</v>
      </c>
      <c r="AU163" s="213" t="s">
        <v>86</v>
      </c>
      <c r="AV163" s="13" t="s">
        <v>86</v>
      </c>
      <c r="AW163" s="13" t="s">
        <v>32</v>
      </c>
      <c r="AX163" s="13" t="s">
        <v>75</v>
      </c>
      <c r="AY163" s="213" t="s">
        <v>126</v>
      </c>
    </row>
    <row r="164" spans="1:65" s="13" customFormat="1" ht="11.25">
      <c r="B164" s="203"/>
      <c r="C164" s="204"/>
      <c r="D164" s="198" t="s">
        <v>137</v>
      </c>
      <c r="E164" s="205" t="s">
        <v>1</v>
      </c>
      <c r="F164" s="206" t="s">
        <v>210</v>
      </c>
      <c r="G164" s="204"/>
      <c r="H164" s="207">
        <v>6.8040000000000003</v>
      </c>
      <c r="I164" s="208"/>
      <c r="J164" s="204"/>
      <c r="K164" s="204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137</v>
      </c>
      <c r="AU164" s="213" t="s">
        <v>86</v>
      </c>
      <c r="AV164" s="13" t="s">
        <v>86</v>
      </c>
      <c r="AW164" s="13" t="s">
        <v>32</v>
      </c>
      <c r="AX164" s="13" t="s">
        <v>75</v>
      </c>
      <c r="AY164" s="213" t="s">
        <v>126</v>
      </c>
    </row>
    <row r="165" spans="1:65" s="13" customFormat="1" ht="11.25">
      <c r="B165" s="203"/>
      <c r="C165" s="204"/>
      <c r="D165" s="198" t="s">
        <v>137</v>
      </c>
      <c r="E165" s="205" t="s">
        <v>1</v>
      </c>
      <c r="F165" s="206" t="s">
        <v>211</v>
      </c>
      <c r="G165" s="204"/>
      <c r="H165" s="207">
        <v>180.68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137</v>
      </c>
      <c r="AU165" s="213" t="s">
        <v>86</v>
      </c>
      <c r="AV165" s="13" t="s">
        <v>86</v>
      </c>
      <c r="AW165" s="13" t="s">
        <v>32</v>
      </c>
      <c r="AX165" s="13" t="s">
        <v>75</v>
      </c>
      <c r="AY165" s="213" t="s">
        <v>126</v>
      </c>
    </row>
    <row r="166" spans="1:65" s="2" customFormat="1" ht="21.75" customHeight="1">
      <c r="A166" s="33"/>
      <c r="B166" s="34"/>
      <c r="C166" s="185" t="s">
        <v>212</v>
      </c>
      <c r="D166" s="185" t="s">
        <v>128</v>
      </c>
      <c r="E166" s="186" t="s">
        <v>213</v>
      </c>
      <c r="F166" s="187" t="s">
        <v>214</v>
      </c>
      <c r="G166" s="188" t="s">
        <v>194</v>
      </c>
      <c r="H166" s="189">
        <v>18</v>
      </c>
      <c r="I166" s="190"/>
      <c r="J166" s="191">
        <f>ROUND(I166*H166,2)</f>
        <v>0</v>
      </c>
      <c r="K166" s="187" t="s">
        <v>132</v>
      </c>
      <c r="L166" s="38"/>
      <c r="M166" s="192" t="s">
        <v>1</v>
      </c>
      <c r="N166" s="193" t="s">
        <v>40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133</v>
      </c>
      <c r="AT166" s="196" t="s">
        <v>128</v>
      </c>
      <c r="AU166" s="196" t="s">
        <v>86</v>
      </c>
      <c r="AY166" s="16" t="s">
        <v>126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83</v>
      </c>
      <c r="BK166" s="197">
        <f>ROUND(I166*H166,2)</f>
        <v>0</v>
      </c>
      <c r="BL166" s="16" t="s">
        <v>133</v>
      </c>
      <c r="BM166" s="196" t="s">
        <v>215</v>
      </c>
    </row>
    <row r="167" spans="1:65" s="2" customFormat="1" ht="19.5">
      <c r="A167" s="33"/>
      <c r="B167" s="34"/>
      <c r="C167" s="35"/>
      <c r="D167" s="198" t="s">
        <v>135</v>
      </c>
      <c r="E167" s="35"/>
      <c r="F167" s="199" t="s">
        <v>216</v>
      </c>
      <c r="G167" s="35"/>
      <c r="H167" s="35"/>
      <c r="I167" s="200"/>
      <c r="J167" s="35"/>
      <c r="K167" s="35"/>
      <c r="L167" s="38"/>
      <c r="M167" s="201"/>
      <c r="N167" s="202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135</v>
      </c>
      <c r="AU167" s="16" t="s">
        <v>86</v>
      </c>
    </row>
    <row r="168" spans="1:65" s="13" customFormat="1" ht="11.25">
      <c r="B168" s="203"/>
      <c r="C168" s="204"/>
      <c r="D168" s="198" t="s">
        <v>137</v>
      </c>
      <c r="E168" s="205" t="s">
        <v>1</v>
      </c>
      <c r="F168" s="206" t="s">
        <v>217</v>
      </c>
      <c r="G168" s="204"/>
      <c r="H168" s="207">
        <v>18</v>
      </c>
      <c r="I168" s="208"/>
      <c r="J168" s="204"/>
      <c r="K168" s="204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137</v>
      </c>
      <c r="AU168" s="213" t="s">
        <v>86</v>
      </c>
      <c r="AV168" s="13" t="s">
        <v>86</v>
      </c>
      <c r="AW168" s="13" t="s">
        <v>32</v>
      </c>
      <c r="AX168" s="13" t="s">
        <v>83</v>
      </c>
      <c r="AY168" s="213" t="s">
        <v>126</v>
      </c>
    </row>
    <row r="169" spans="1:65" s="2" customFormat="1" ht="21.75" customHeight="1">
      <c r="A169" s="33"/>
      <c r="B169" s="34"/>
      <c r="C169" s="185" t="s">
        <v>218</v>
      </c>
      <c r="D169" s="185" t="s">
        <v>128</v>
      </c>
      <c r="E169" s="186" t="s">
        <v>219</v>
      </c>
      <c r="F169" s="187" t="s">
        <v>220</v>
      </c>
      <c r="G169" s="188" t="s">
        <v>194</v>
      </c>
      <c r="H169" s="189">
        <v>2.6789999999999998</v>
      </c>
      <c r="I169" s="190"/>
      <c r="J169" s="191">
        <f>ROUND(I169*H169,2)</f>
        <v>0</v>
      </c>
      <c r="K169" s="187" t="s">
        <v>132</v>
      </c>
      <c r="L169" s="38"/>
      <c r="M169" s="192" t="s">
        <v>1</v>
      </c>
      <c r="N169" s="193" t="s">
        <v>40</v>
      </c>
      <c r="O169" s="70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6" t="s">
        <v>133</v>
      </c>
      <c r="AT169" s="196" t="s">
        <v>128</v>
      </c>
      <c r="AU169" s="196" t="s">
        <v>86</v>
      </c>
      <c r="AY169" s="16" t="s">
        <v>126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6" t="s">
        <v>83</v>
      </c>
      <c r="BK169" s="197">
        <f>ROUND(I169*H169,2)</f>
        <v>0</v>
      </c>
      <c r="BL169" s="16" t="s">
        <v>133</v>
      </c>
      <c r="BM169" s="196" t="s">
        <v>221</v>
      </c>
    </row>
    <row r="170" spans="1:65" s="2" customFormat="1" ht="19.5">
      <c r="A170" s="33"/>
      <c r="B170" s="34"/>
      <c r="C170" s="35"/>
      <c r="D170" s="198" t="s">
        <v>135</v>
      </c>
      <c r="E170" s="35"/>
      <c r="F170" s="199" t="s">
        <v>222</v>
      </c>
      <c r="G170" s="35"/>
      <c r="H170" s="35"/>
      <c r="I170" s="200"/>
      <c r="J170" s="35"/>
      <c r="K170" s="35"/>
      <c r="L170" s="38"/>
      <c r="M170" s="201"/>
      <c r="N170" s="202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135</v>
      </c>
      <c r="AU170" s="16" t="s">
        <v>86</v>
      </c>
    </row>
    <row r="171" spans="1:65" s="13" customFormat="1" ht="11.25">
      <c r="B171" s="203"/>
      <c r="C171" s="204"/>
      <c r="D171" s="198" t="s">
        <v>137</v>
      </c>
      <c r="E171" s="205" t="s">
        <v>1</v>
      </c>
      <c r="F171" s="206" t="s">
        <v>223</v>
      </c>
      <c r="G171" s="204"/>
      <c r="H171" s="207">
        <v>1.419</v>
      </c>
      <c r="I171" s="208"/>
      <c r="J171" s="204"/>
      <c r="K171" s="204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137</v>
      </c>
      <c r="AU171" s="213" t="s">
        <v>86</v>
      </c>
      <c r="AV171" s="13" t="s">
        <v>86</v>
      </c>
      <c r="AW171" s="13" t="s">
        <v>32</v>
      </c>
      <c r="AX171" s="13" t="s">
        <v>75</v>
      </c>
      <c r="AY171" s="213" t="s">
        <v>126</v>
      </c>
    </row>
    <row r="172" spans="1:65" s="13" customFormat="1" ht="11.25">
      <c r="B172" s="203"/>
      <c r="C172" s="204"/>
      <c r="D172" s="198" t="s">
        <v>137</v>
      </c>
      <c r="E172" s="205" t="s">
        <v>1</v>
      </c>
      <c r="F172" s="206" t="s">
        <v>224</v>
      </c>
      <c r="G172" s="204"/>
      <c r="H172" s="207">
        <v>1.26</v>
      </c>
      <c r="I172" s="208"/>
      <c r="J172" s="204"/>
      <c r="K172" s="204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137</v>
      </c>
      <c r="AU172" s="213" t="s">
        <v>86</v>
      </c>
      <c r="AV172" s="13" t="s">
        <v>86</v>
      </c>
      <c r="AW172" s="13" t="s">
        <v>32</v>
      </c>
      <c r="AX172" s="13" t="s">
        <v>75</v>
      </c>
      <c r="AY172" s="213" t="s">
        <v>126</v>
      </c>
    </row>
    <row r="173" spans="1:65" s="2" customFormat="1" ht="16.5" customHeight="1">
      <c r="A173" s="33"/>
      <c r="B173" s="34"/>
      <c r="C173" s="185" t="s">
        <v>225</v>
      </c>
      <c r="D173" s="185" t="s">
        <v>128</v>
      </c>
      <c r="E173" s="186" t="s">
        <v>226</v>
      </c>
      <c r="F173" s="187" t="s">
        <v>227</v>
      </c>
      <c r="G173" s="188" t="s">
        <v>131</v>
      </c>
      <c r="H173" s="189">
        <v>13</v>
      </c>
      <c r="I173" s="190"/>
      <c r="J173" s="191">
        <f>ROUND(I173*H173,2)</f>
        <v>0</v>
      </c>
      <c r="K173" s="187" t="s">
        <v>132</v>
      </c>
      <c r="L173" s="38"/>
      <c r="M173" s="192" t="s">
        <v>1</v>
      </c>
      <c r="N173" s="193" t="s">
        <v>40</v>
      </c>
      <c r="O173" s="70"/>
      <c r="P173" s="194">
        <f>O173*H173</f>
        <v>0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133</v>
      </c>
      <c r="AT173" s="196" t="s">
        <v>128</v>
      </c>
      <c r="AU173" s="196" t="s">
        <v>86</v>
      </c>
      <c r="AY173" s="16" t="s">
        <v>126</v>
      </c>
      <c r="BE173" s="197">
        <f>IF(N173="základní",J173,0)</f>
        <v>0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6" t="s">
        <v>83</v>
      </c>
      <c r="BK173" s="197">
        <f>ROUND(I173*H173,2)</f>
        <v>0</v>
      </c>
      <c r="BL173" s="16" t="s">
        <v>133</v>
      </c>
      <c r="BM173" s="196" t="s">
        <v>228</v>
      </c>
    </row>
    <row r="174" spans="1:65" s="2" customFormat="1" ht="19.5">
      <c r="A174" s="33"/>
      <c r="B174" s="34"/>
      <c r="C174" s="35"/>
      <c r="D174" s="198" t="s">
        <v>135</v>
      </c>
      <c r="E174" s="35"/>
      <c r="F174" s="199" t="s">
        <v>229</v>
      </c>
      <c r="G174" s="35"/>
      <c r="H174" s="35"/>
      <c r="I174" s="200"/>
      <c r="J174" s="35"/>
      <c r="K174" s="35"/>
      <c r="L174" s="38"/>
      <c r="M174" s="201"/>
      <c r="N174" s="202"/>
      <c r="O174" s="70"/>
      <c r="P174" s="70"/>
      <c r="Q174" s="70"/>
      <c r="R174" s="70"/>
      <c r="S174" s="70"/>
      <c r="T174" s="71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135</v>
      </c>
      <c r="AU174" s="16" t="s">
        <v>86</v>
      </c>
    </row>
    <row r="175" spans="1:65" s="2" customFormat="1" ht="16.5" customHeight="1">
      <c r="A175" s="33"/>
      <c r="B175" s="34"/>
      <c r="C175" s="185" t="s">
        <v>230</v>
      </c>
      <c r="D175" s="185" t="s">
        <v>128</v>
      </c>
      <c r="E175" s="186" t="s">
        <v>231</v>
      </c>
      <c r="F175" s="187" t="s">
        <v>232</v>
      </c>
      <c r="G175" s="188" t="s">
        <v>131</v>
      </c>
      <c r="H175" s="189">
        <v>14</v>
      </c>
      <c r="I175" s="190"/>
      <c r="J175" s="191">
        <f>ROUND(I175*H175,2)</f>
        <v>0</v>
      </c>
      <c r="K175" s="187" t="s">
        <v>132</v>
      </c>
      <c r="L175" s="38"/>
      <c r="M175" s="192" t="s">
        <v>1</v>
      </c>
      <c r="N175" s="193" t="s">
        <v>40</v>
      </c>
      <c r="O175" s="70"/>
      <c r="P175" s="194">
        <f>O175*H175</f>
        <v>0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133</v>
      </c>
      <c r="AT175" s="196" t="s">
        <v>128</v>
      </c>
      <c r="AU175" s="196" t="s">
        <v>86</v>
      </c>
      <c r="AY175" s="16" t="s">
        <v>126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83</v>
      </c>
      <c r="BK175" s="197">
        <f>ROUND(I175*H175,2)</f>
        <v>0</v>
      </c>
      <c r="BL175" s="16" t="s">
        <v>133</v>
      </c>
      <c r="BM175" s="196" t="s">
        <v>233</v>
      </c>
    </row>
    <row r="176" spans="1:65" s="2" customFormat="1" ht="19.5">
      <c r="A176" s="33"/>
      <c r="B176" s="34"/>
      <c r="C176" s="35"/>
      <c r="D176" s="198" t="s">
        <v>135</v>
      </c>
      <c r="E176" s="35"/>
      <c r="F176" s="199" t="s">
        <v>234</v>
      </c>
      <c r="G176" s="35"/>
      <c r="H176" s="35"/>
      <c r="I176" s="200"/>
      <c r="J176" s="35"/>
      <c r="K176" s="35"/>
      <c r="L176" s="38"/>
      <c r="M176" s="201"/>
      <c r="N176" s="202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135</v>
      </c>
      <c r="AU176" s="16" t="s">
        <v>86</v>
      </c>
    </row>
    <row r="177" spans="1:65" s="2" customFormat="1" ht="16.5" customHeight="1">
      <c r="A177" s="33"/>
      <c r="B177" s="34"/>
      <c r="C177" s="185" t="s">
        <v>235</v>
      </c>
      <c r="D177" s="185" t="s">
        <v>128</v>
      </c>
      <c r="E177" s="186" t="s">
        <v>236</v>
      </c>
      <c r="F177" s="187" t="s">
        <v>237</v>
      </c>
      <c r="G177" s="188" t="s">
        <v>131</v>
      </c>
      <c r="H177" s="189">
        <v>13</v>
      </c>
      <c r="I177" s="190"/>
      <c r="J177" s="191">
        <f>ROUND(I177*H177,2)</f>
        <v>0</v>
      </c>
      <c r="K177" s="187" t="s">
        <v>132</v>
      </c>
      <c r="L177" s="38"/>
      <c r="M177" s="192" t="s">
        <v>1</v>
      </c>
      <c r="N177" s="193" t="s">
        <v>40</v>
      </c>
      <c r="O177" s="70"/>
      <c r="P177" s="194">
        <f>O177*H177</f>
        <v>0</v>
      </c>
      <c r="Q177" s="194">
        <v>0</v>
      </c>
      <c r="R177" s="194">
        <f>Q177*H177</f>
        <v>0</v>
      </c>
      <c r="S177" s="194">
        <v>0</v>
      </c>
      <c r="T177" s="19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133</v>
      </c>
      <c r="AT177" s="196" t="s">
        <v>128</v>
      </c>
      <c r="AU177" s="196" t="s">
        <v>86</v>
      </c>
      <c r="AY177" s="16" t="s">
        <v>126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16" t="s">
        <v>83</v>
      </c>
      <c r="BK177" s="197">
        <f>ROUND(I177*H177,2)</f>
        <v>0</v>
      </c>
      <c r="BL177" s="16" t="s">
        <v>133</v>
      </c>
      <c r="BM177" s="196" t="s">
        <v>238</v>
      </c>
    </row>
    <row r="178" spans="1:65" s="2" customFormat="1" ht="19.5">
      <c r="A178" s="33"/>
      <c r="B178" s="34"/>
      <c r="C178" s="35"/>
      <c r="D178" s="198" t="s">
        <v>135</v>
      </c>
      <c r="E178" s="35"/>
      <c r="F178" s="199" t="s">
        <v>239</v>
      </c>
      <c r="G178" s="35"/>
      <c r="H178" s="35"/>
      <c r="I178" s="200"/>
      <c r="J178" s="35"/>
      <c r="K178" s="35"/>
      <c r="L178" s="38"/>
      <c r="M178" s="201"/>
      <c r="N178" s="202"/>
      <c r="O178" s="70"/>
      <c r="P178" s="70"/>
      <c r="Q178" s="70"/>
      <c r="R178" s="70"/>
      <c r="S178" s="70"/>
      <c r="T178" s="71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135</v>
      </c>
      <c r="AU178" s="16" t="s">
        <v>86</v>
      </c>
    </row>
    <row r="179" spans="1:65" s="2" customFormat="1" ht="16.5" customHeight="1">
      <c r="A179" s="33"/>
      <c r="B179" s="34"/>
      <c r="C179" s="185" t="s">
        <v>240</v>
      </c>
      <c r="D179" s="185" t="s">
        <v>128</v>
      </c>
      <c r="E179" s="186" t="s">
        <v>241</v>
      </c>
      <c r="F179" s="187" t="s">
        <v>242</v>
      </c>
      <c r="G179" s="188" t="s">
        <v>131</v>
      </c>
      <c r="H179" s="189">
        <v>14</v>
      </c>
      <c r="I179" s="190"/>
      <c r="J179" s="191">
        <f>ROUND(I179*H179,2)</f>
        <v>0</v>
      </c>
      <c r="K179" s="187" t="s">
        <v>132</v>
      </c>
      <c r="L179" s="38"/>
      <c r="M179" s="192" t="s">
        <v>1</v>
      </c>
      <c r="N179" s="193" t="s">
        <v>40</v>
      </c>
      <c r="O179" s="70"/>
      <c r="P179" s="194">
        <f>O179*H179</f>
        <v>0</v>
      </c>
      <c r="Q179" s="194">
        <v>0</v>
      </c>
      <c r="R179" s="194">
        <f>Q179*H179</f>
        <v>0</v>
      </c>
      <c r="S179" s="194">
        <v>0</v>
      </c>
      <c r="T179" s="19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6" t="s">
        <v>133</v>
      </c>
      <c r="AT179" s="196" t="s">
        <v>128</v>
      </c>
      <c r="AU179" s="196" t="s">
        <v>86</v>
      </c>
      <c r="AY179" s="16" t="s">
        <v>126</v>
      </c>
      <c r="BE179" s="197">
        <f>IF(N179="základní",J179,0)</f>
        <v>0</v>
      </c>
      <c r="BF179" s="197">
        <f>IF(N179="snížená",J179,0)</f>
        <v>0</v>
      </c>
      <c r="BG179" s="197">
        <f>IF(N179="zákl. přenesená",J179,0)</f>
        <v>0</v>
      </c>
      <c r="BH179" s="197">
        <f>IF(N179="sníž. přenesená",J179,0)</f>
        <v>0</v>
      </c>
      <c r="BI179" s="197">
        <f>IF(N179="nulová",J179,0)</f>
        <v>0</v>
      </c>
      <c r="BJ179" s="16" t="s">
        <v>83</v>
      </c>
      <c r="BK179" s="197">
        <f>ROUND(I179*H179,2)</f>
        <v>0</v>
      </c>
      <c r="BL179" s="16" t="s">
        <v>133</v>
      </c>
      <c r="BM179" s="196" t="s">
        <v>243</v>
      </c>
    </row>
    <row r="180" spans="1:65" s="2" customFormat="1" ht="19.5">
      <c r="A180" s="33"/>
      <c r="B180" s="34"/>
      <c r="C180" s="35"/>
      <c r="D180" s="198" t="s">
        <v>135</v>
      </c>
      <c r="E180" s="35"/>
      <c r="F180" s="199" t="s">
        <v>244</v>
      </c>
      <c r="G180" s="35"/>
      <c r="H180" s="35"/>
      <c r="I180" s="200"/>
      <c r="J180" s="35"/>
      <c r="K180" s="35"/>
      <c r="L180" s="38"/>
      <c r="M180" s="201"/>
      <c r="N180" s="202"/>
      <c r="O180" s="70"/>
      <c r="P180" s="70"/>
      <c r="Q180" s="70"/>
      <c r="R180" s="70"/>
      <c r="S180" s="70"/>
      <c r="T180" s="71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135</v>
      </c>
      <c r="AU180" s="16" t="s">
        <v>86</v>
      </c>
    </row>
    <row r="181" spans="1:65" s="2" customFormat="1" ht="16.5" customHeight="1">
      <c r="A181" s="33"/>
      <c r="B181" s="34"/>
      <c r="C181" s="185" t="s">
        <v>7</v>
      </c>
      <c r="D181" s="185" t="s">
        <v>128</v>
      </c>
      <c r="E181" s="186" t="s">
        <v>245</v>
      </c>
      <c r="F181" s="187" t="s">
        <v>246</v>
      </c>
      <c r="G181" s="188" t="s">
        <v>194</v>
      </c>
      <c r="H181" s="189">
        <v>36</v>
      </c>
      <c r="I181" s="190"/>
      <c r="J181" s="191">
        <f>ROUND(I181*H181,2)</f>
        <v>0</v>
      </c>
      <c r="K181" s="187" t="s">
        <v>132</v>
      </c>
      <c r="L181" s="38"/>
      <c r="M181" s="192" t="s">
        <v>1</v>
      </c>
      <c r="N181" s="193" t="s">
        <v>40</v>
      </c>
      <c r="O181" s="70"/>
      <c r="P181" s="194">
        <f>O181*H181</f>
        <v>0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133</v>
      </c>
      <c r="AT181" s="196" t="s">
        <v>128</v>
      </c>
      <c r="AU181" s="196" t="s">
        <v>86</v>
      </c>
      <c r="AY181" s="16" t="s">
        <v>126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6" t="s">
        <v>83</v>
      </c>
      <c r="BK181" s="197">
        <f>ROUND(I181*H181,2)</f>
        <v>0</v>
      </c>
      <c r="BL181" s="16" t="s">
        <v>133</v>
      </c>
      <c r="BM181" s="196" t="s">
        <v>247</v>
      </c>
    </row>
    <row r="182" spans="1:65" s="2" customFormat="1" ht="19.5">
      <c r="A182" s="33"/>
      <c r="B182" s="34"/>
      <c r="C182" s="35"/>
      <c r="D182" s="198" t="s">
        <v>135</v>
      </c>
      <c r="E182" s="35"/>
      <c r="F182" s="199" t="s">
        <v>248</v>
      </c>
      <c r="G182" s="35"/>
      <c r="H182" s="35"/>
      <c r="I182" s="200"/>
      <c r="J182" s="35"/>
      <c r="K182" s="35"/>
      <c r="L182" s="38"/>
      <c r="M182" s="201"/>
      <c r="N182" s="202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135</v>
      </c>
      <c r="AU182" s="16" t="s">
        <v>86</v>
      </c>
    </row>
    <row r="183" spans="1:65" s="13" customFormat="1" ht="11.25">
      <c r="B183" s="203"/>
      <c r="C183" s="204"/>
      <c r="D183" s="198" t="s">
        <v>137</v>
      </c>
      <c r="E183" s="205" t="s">
        <v>1</v>
      </c>
      <c r="F183" s="206" t="s">
        <v>249</v>
      </c>
      <c r="G183" s="204"/>
      <c r="H183" s="207">
        <v>18</v>
      </c>
      <c r="I183" s="208"/>
      <c r="J183" s="204"/>
      <c r="K183" s="204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137</v>
      </c>
      <c r="AU183" s="213" t="s">
        <v>86</v>
      </c>
      <c r="AV183" s="13" t="s">
        <v>86</v>
      </c>
      <c r="AW183" s="13" t="s">
        <v>32</v>
      </c>
      <c r="AX183" s="13" t="s">
        <v>75</v>
      </c>
      <c r="AY183" s="213" t="s">
        <v>126</v>
      </c>
    </row>
    <row r="184" spans="1:65" s="13" customFormat="1" ht="11.25">
      <c r="B184" s="203"/>
      <c r="C184" s="204"/>
      <c r="D184" s="198" t="s">
        <v>137</v>
      </c>
      <c r="E184" s="205" t="s">
        <v>1</v>
      </c>
      <c r="F184" s="206" t="s">
        <v>250</v>
      </c>
      <c r="G184" s="204"/>
      <c r="H184" s="207">
        <v>18</v>
      </c>
      <c r="I184" s="208"/>
      <c r="J184" s="204"/>
      <c r="K184" s="204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137</v>
      </c>
      <c r="AU184" s="213" t="s">
        <v>86</v>
      </c>
      <c r="AV184" s="13" t="s">
        <v>86</v>
      </c>
      <c r="AW184" s="13" t="s">
        <v>32</v>
      </c>
      <c r="AX184" s="13" t="s">
        <v>75</v>
      </c>
      <c r="AY184" s="213" t="s">
        <v>126</v>
      </c>
    </row>
    <row r="185" spans="1:65" s="2" customFormat="1" ht="21.75" customHeight="1">
      <c r="A185" s="33"/>
      <c r="B185" s="34"/>
      <c r="C185" s="185" t="s">
        <v>251</v>
      </c>
      <c r="D185" s="185" t="s">
        <v>128</v>
      </c>
      <c r="E185" s="186" t="s">
        <v>252</v>
      </c>
      <c r="F185" s="187" t="s">
        <v>253</v>
      </c>
      <c r="G185" s="188" t="s">
        <v>131</v>
      </c>
      <c r="H185" s="189">
        <v>13</v>
      </c>
      <c r="I185" s="190"/>
      <c r="J185" s="191">
        <f>ROUND(I185*H185,2)</f>
        <v>0</v>
      </c>
      <c r="K185" s="187" t="s">
        <v>132</v>
      </c>
      <c r="L185" s="38"/>
      <c r="M185" s="192" t="s">
        <v>1</v>
      </c>
      <c r="N185" s="193" t="s">
        <v>40</v>
      </c>
      <c r="O185" s="70"/>
      <c r="P185" s="194">
        <f>O185*H185</f>
        <v>0</v>
      </c>
      <c r="Q185" s="194">
        <v>0</v>
      </c>
      <c r="R185" s="194">
        <f>Q185*H185</f>
        <v>0</v>
      </c>
      <c r="S185" s="194">
        <v>0</v>
      </c>
      <c r="T185" s="195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6" t="s">
        <v>133</v>
      </c>
      <c r="AT185" s="196" t="s">
        <v>128</v>
      </c>
      <c r="AU185" s="196" t="s">
        <v>86</v>
      </c>
      <c r="AY185" s="16" t="s">
        <v>126</v>
      </c>
      <c r="BE185" s="197">
        <f>IF(N185="základní",J185,0)</f>
        <v>0</v>
      </c>
      <c r="BF185" s="197">
        <f>IF(N185="snížená",J185,0)</f>
        <v>0</v>
      </c>
      <c r="BG185" s="197">
        <f>IF(N185="zákl. přenesená",J185,0)</f>
        <v>0</v>
      </c>
      <c r="BH185" s="197">
        <f>IF(N185="sníž. přenesená",J185,0)</f>
        <v>0</v>
      </c>
      <c r="BI185" s="197">
        <f>IF(N185="nulová",J185,0)</f>
        <v>0</v>
      </c>
      <c r="BJ185" s="16" t="s">
        <v>83</v>
      </c>
      <c r="BK185" s="197">
        <f>ROUND(I185*H185,2)</f>
        <v>0</v>
      </c>
      <c r="BL185" s="16" t="s">
        <v>133</v>
      </c>
      <c r="BM185" s="196" t="s">
        <v>254</v>
      </c>
    </row>
    <row r="186" spans="1:65" s="2" customFormat="1" ht="19.5">
      <c r="A186" s="33"/>
      <c r="B186" s="34"/>
      <c r="C186" s="35"/>
      <c r="D186" s="198" t="s">
        <v>135</v>
      </c>
      <c r="E186" s="35"/>
      <c r="F186" s="199" t="s">
        <v>255</v>
      </c>
      <c r="G186" s="35"/>
      <c r="H186" s="35"/>
      <c r="I186" s="200"/>
      <c r="J186" s="35"/>
      <c r="K186" s="35"/>
      <c r="L186" s="38"/>
      <c r="M186" s="201"/>
      <c r="N186" s="202"/>
      <c r="O186" s="70"/>
      <c r="P186" s="70"/>
      <c r="Q186" s="70"/>
      <c r="R186" s="70"/>
      <c r="S186" s="70"/>
      <c r="T186" s="71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135</v>
      </c>
      <c r="AU186" s="16" t="s">
        <v>86</v>
      </c>
    </row>
    <row r="187" spans="1:65" s="2" customFormat="1" ht="21.75" customHeight="1">
      <c r="A187" s="33"/>
      <c r="B187" s="34"/>
      <c r="C187" s="185" t="s">
        <v>256</v>
      </c>
      <c r="D187" s="185" t="s">
        <v>128</v>
      </c>
      <c r="E187" s="186" t="s">
        <v>257</v>
      </c>
      <c r="F187" s="187" t="s">
        <v>258</v>
      </c>
      <c r="G187" s="188" t="s">
        <v>131</v>
      </c>
      <c r="H187" s="189">
        <v>14</v>
      </c>
      <c r="I187" s="190"/>
      <c r="J187" s="191">
        <f>ROUND(I187*H187,2)</f>
        <v>0</v>
      </c>
      <c r="K187" s="187" t="s">
        <v>132</v>
      </c>
      <c r="L187" s="38"/>
      <c r="M187" s="192" t="s">
        <v>1</v>
      </c>
      <c r="N187" s="193" t="s">
        <v>40</v>
      </c>
      <c r="O187" s="70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133</v>
      </c>
      <c r="AT187" s="196" t="s">
        <v>128</v>
      </c>
      <c r="AU187" s="196" t="s">
        <v>86</v>
      </c>
      <c r="AY187" s="16" t="s">
        <v>126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6" t="s">
        <v>83</v>
      </c>
      <c r="BK187" s="197">
        <f>ROUND(I187*H187,2)</f>
        <v>0</v>
      </c>
      <c r="BL187" s="16" t="s">
        <v>133</v>
      </c>
      <c r="BM187" s="196" t="s">
        <v>259</v>
      </c>
    </row>
    <row r="188" spans="1:65" s="2" customFormat="1" ht="19.5">
      <c r="A188" s="33"/>
      <c r="B188" s="34"/>
      <c r="C188" s="35"/>
      <c r="D188" s="198" t="s">
        <v>135</v>
      </c>
      <c r="E188" s="35"/>
      <c r="F188" s="199" t="s">
        <v>260</v>
      </c>
      <c r="G188" s="35"/>
      <c r="H188" s="35"/>
      <c r="I188" s="200"/>
      <c r="J188" s="35"/>
      <c r="K188" s="35"/>
      <c r="L188" s="38"/>
      <c r="M188" s="201"/>
      <c r="N188" s="202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135</v>
      </c>
      <c r="AU188" s="16" t="s">
        <v>86</v>
      </c>
    </row>
    <row r="189" spans="1:65" s="2" customFormat="1" ht="16.5" customHeight="1">
      <c r="A189" s="33"/>
      <c r="B189" s="34"/>
      <c r="C189" s="185" t="s">
        <v>261</v>
      </c>
      <c r="D189" s="185" t="s">
        <v>128</v>
      </c>
      <c r="E189" s="186" t="s">
        <v>262</v>
      </c>
      <c r="F189" s="187" t="s">
        <v>263</v>
      </c>
      <c r="G189" s="188" t="s">
        <v>131</v>
      </c>
      <c r="H189" s="189">
        <v>13</v>
      </c>
      <c r="I189" s="190"/>
      <c r="J189" s="191">
        <f>ROUND(I189*H189,2)</f>
        <v>0</v>
      </c>
      <c r="K189" s="187" t="s">
        <v>132</v>
      </c>
      <c r="L189" s="38"/>
      <c r="M189" s="192" t="s">
        <v>1</v>
      </c>
      <c r="N189" s="193" t="s">
        <v>40</v>
      </c>
      <c r="O189" s="70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6" t="s">
        <v>133</v>
      </c>
      <c r="AT189" s="196" t="s">
        <v>128</v>
      </c>
      <c r="AU189" s="196" t="s">
        <v>86</v>
      </c>
      <c r="AY189" s="16" t="s">
        <v>126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16" t="s">
        <v>83</v>
      </c>
      <c r="BK189" s="197">
        <f>ROUND(I189*H189,2)</f>
        <v>0</v>
      </c>
      <c r="BL189" s="16" t="s">
        <v>133</v>
      </c>
      <c r="BM189" s="196" t="s">
        <v>264</v>
      </c>
    </row>
    <row r="190" spans="1:65" s="2" customFormat="1" ht="19.5">
      <c r="A190" s="33"/>
      <c r="B190" s="34"/>
      <c r="C190" s="35"/>
      <c r="D190" s="198" t="s">
        <v>135</v>
      </c>
      <c r="E190" s="35"/>
      <c r="F190" s="199" t="s">
        <v>265</v>
      </c>
      <c r="G190" s="35"/>
      <c r="H190" s="35"/>
      <c r="I190" s="200"/>
      <c r="J190" s="35"/>
      <c r="K190" s="35"/>
      <c r="L190" s="38"/>
      <c r="M190" s="201"/>
      <c r="N190" s="202"/>
      <c r="O190" s="70"/>
      <c r="P190" s="70"/>
      <c r="Q190" s="70"/>
      <c r="R190" s="70"/>
      <c r="S190" s="70"/>
      <c r="T190" s="71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135</v>
      </c>
      <c r="AU190" s="16" t="s">
        <v>86</v>
      </c>
    </row>
    <row r="191" spans="1:65" s="2" customFormat="1" ht="16.5" customHeight="1">
      <c r="A191" s="33"/>
      <c r="B191" s="34"/>
      <c r="C191" s="185" t="s">
        <v>266</v>
      </c>
      <c r="D191" s="185" t="s">
        <v>128</v>
      </c>
      <c r="E191" s="186" t="s">
        <v>267</v>
      </c>
      <c r="F191" s="187" t="s">
        <v>268</v>
      </c>
      <c r="G191" s="188" t="s">
        <v>131</v>
      </c>
      <c r="H191" s="189">
        <v>14</v>
      </c>
      <c r="I191" s="190"/>
      <c r="J191" s="191">
        <f>ROUND(I191*H191,2)</f>
        <v>0</v>
      </c>
      <c r="K191" s="187" t="s">
        <v>132</v>
      </c>
      <c r="L191" s="38"/>
      <c r="M191" s="192" t="s">
        <v>1</v>
      </c>
      <c r="N191" s="193" t="s">
        <v>40</v>
      </c>
      <c r="O191" s="70"/>
      <c r="P191" s="194">
        <f>O191*H191</f>
        <v>0</v>
      </c>
      <c r="Q191" s="194">
        <v>0</v>
      </c>
      <c r="R191" s="194">
        <f>Q191*H191</f>
        <v>0</v>
      </c>
      <c r="S191" s="194">
        <v>0</v>
      </c>
      <c r="T191" s="19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6" t="s">
        <v>133</v>
      </c>
      <c r="AT191" s="196" t="s">
        <v>128</v>
      </c>
      <c r="AU191" s="196" t="s">
        <v>86</v>
      </c>
      <c r="AY191" s="16" t="s">
        <v>126</v>
      </c>
      <c r="BE191" s="197">
        <f>IF(N191="základní",J191,0)</f>
        <v>0</v>
      </c>
      <c r="BF191" s="197">
        <f>IF(N191="snížená",J191,0)</f>
        <v>0</v>
      </c>
      <c r="BG191" s="197">
        <f>IF(N191="zákl. přenesená",J191,0)</f>
        <v>0</v>
      </c>
      <c r="BH191" s="197">
        <f>IF(N191="sníž. přenesená",J191,0)</f>
        <v>0</v>
      </c>
      <c r="BI191" s="197">
        <f>IF(N191="nulová",J191,0)</f>
        <v>0</v>
      </c>
      <c r="BJ191" s="16" t="s">
        <v>83</v>
      </c>
      <c r="BK191" s="197">
        <f>ROUND(I191*H191,2)</f>
        <v>0</v>
      </c>
      <c r="BL191" s="16" t="s">
        <v>133</v>
      </c>
      <c r="BM191" s="196" t="s">
        <v>269</v>
      </c>
    </row>
    <row r="192" spans="1:65" s="2" customFormat="1" ht="19.5">
      <c r="A192" s="33"/>
      <c r="B192" s="34"/>
      <c r="C192" s="35"/>
      <c r="D192" s="198" t="s">
        <v>135</v>
      </c>
      <c r="E192" s="35"/>
      <c r="F192" s="199" t="s">
        <v>270</v>
      </c>
      <c r="G192" s="35"/>
      <c r="H192" s="35"/>
      <c r="I192" s="200"/>
      <c r="J192" s="35"/>
      <c r="K192" s="35"/>
      <c r="L192" s="38"/>
      <c r="M192" s="201"/>
      <c r="N192" s="202"/>
      <c r="O192" s="70"/>
      <c r="P192" s="70"/>
      <c r="Q192" s="70"/>
      <c r="R192" s="70"/>
      <c r="S192" s="70"/>
      <c r="T192" s="71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135</v>
      </c>
      <c r="AU192" s="16" t="s">
        <v>86</v>
      </c>
    </row>
    <row r="193" spans="1:65" s="2" customFormat="1" ht="21.75" customHeight="1">
      <c r="A193" s="33"/>
      <c r="B193" s="34"/>
      <c r="C193" s="185" t="s">
        <v>271</v>
      </c>
      <c r="D193" s="185" t="s">
        <v>128</v>
      </c>
      <c r="E193" s="186" t="s">
        <v>272</v>
      </c>
      <c r="F193" s="187" t="s">
        <v>273</v>
      </c>
      <c r="G193" s="188" t="s">
        <v>194</v>
      </c>
      <c r="H193" s="189">
        <v>91.1</v>
      </c>
      <c r="I193" s="190"/>
      <c r="J193" s="191">
        <f>ROUND(I193*H193,2)</f>
        <v>0</v>
      </c>
      <c r="K193" s="187" t="s">
        <v>132</v>
      </c>
      <c r="L193" s="38"/>
      <c r="M193" s="192" t="s">
        <v>1</v>
      </c>
      <c r="N193" s="193" t="s">
        <v>40</v>
      </c>
      <c r="O193" s="70"/>
      <c r="P193" s="194">
        <f>O193*H193</f>
        <v>0</v>
      </c>
      <c r="Q193" s="194">
        <v>0</v>
      </c>
      <c r="R193" s="194">
        <f>Q193*H193</f>
        <v>0</v>
      </c>
      <c r="S193" s="194">
        <v>0</v>
      </c>
      <c r="T193" s="19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6" t="s">
        <v>133</v>
      </c>
      <c r="AT193" s="196" t="s">
        <v>128</v>
      </c>
      <c r="AU193" s="196" t="s">
        <v>86</v>
      </c>
      <c r="AY193" s="16" t="s">
        <v>126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16" t="s">
        <v>83</v>
      </c>
      <c r="BK193" s="197">
        <f>ROUND(I193*H193,2)</f>
        <v>0</v>
      </c>
      <c r="BL193" s="16" t="s">
        <v>133</v>
      </c>
      <c r="BM193" s="196" t="s">
        <v>274</v>
      </c>
    </row>
    <row r="194" spans="1:65" s="2" customFormat="1" ht="19.5">
      <c r="A194" s="33"/>
      <c r="B194" s="34"/>
      <c r="C194" s="35"/>
      <c r="D194" s="198" t="s">
        <v>135</v>
      </c>
      <c r="E194" s="35"/>
      <c r="F194" s="199" t="s">
        <v>275</v>
      </c>
      <c r="G194" s="35"/>
      <c r="H194" s="35"/>
      <c r="I194" s="200"/>
      <c r="J194" s="35"/>
      <c r="K194" s="35"/>
      <c r="L194" s="38"/>
      <c r="M194" s="201"/>
      <c r="N194" s="202"/>
      <c r="O194" s="70"/>
      <c r="P194" s="70"/>
      <c r="Q194" s="70"/>
      <c r="R194" s="70"/>
      <c r="S194" s="70"/>
      <c r="T194" s="71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T194" s="16" t="s">
        <v>135</v>
      </c>
      <c r="AU194" s="16" t="s">
        <v>86</v>
      </c>
    </row>
    <row r="195" spans="1:65" s="13" customFormat="1" ht="11.25">
      <c r="B195" s="203"/>
      <c r="C195" s="204"/>
      <c r="D195" s="198" t="s">
        <v>137</v>
      </c>
      <c r="E195" s="205" t="s">
        <v>1</v>
      </c>
      <c r="F195" s="206" t="s">
        <v>276</v>
      </c>
      <c r="G195" s="204"/>
      <c r="H195" s="207">
        <v>8.5</v>
      </c>
      <c r="I195" s="208"/>
      <c r="J195" s="204"/>
      <c r="K195" s="204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137</v>
      </c>
      <c r="AU195" s="213" t="s">
        <v>86</v>
      </c>
      <c r="AV195" s="13" t="s">
        <v>86</v>
      </c>
      <c r="AW195" s="13" t="s">
        <v>32</v>
      </c>
      <c r="AX195" s="13" t="s">
        <v>75</v>
      </c>
      <c r="AY195" s="213" t="s">
        <v>126</v>
      </c>
    </row>
    <row r="196" spans="1:65" s="13" customFormat="1" ht="11.25">
      <c r="B196" s="203"/>
      <c r="C196" s="204"/>
      <c r="D196" s="198" t="s">
        <v>137</v>
      </c>
      <c r="E196" s="205" t="s">
        <v>1</v>
      </c>
      <c r="F196" s="206" t="s">
        <v>277</v>
      </c>
      <c r="G196" s="204"/>
      <c r="H196" s="207">
        <v>82.6</v>
      </c>
      <c r="I196" s="208"/>
      <c r="J196" s="204"/>
      <c r="K196" s="204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137</v>
      </c>
      <c r="AU196" s="213" t="s">
        <v>86</v>
      </c>
      <c r="AV196" s="13" t="s">
        <v>86</v>
      </c>
      <c r="AW196" s="13" t="s">
        <v>32</v>
      </c>
      <c r="AX196" s="13" t="s">
        <v>75</v>
      </c>
      <c r="AY196" s="213" t="s">
        <v>126</v>
      </c>
    </row>
    <row r="197" spans="1:65" s="2" customFormat="1" ht="24.2" customHeight="1">
      <c r="A197" s="33"/>
      <c r="B197" s="34"/>
      <c r="C197" s="185" t="s">
        <v>278</v>
      </c>
      <c r="D197" s="185" t="s">
        <v>128</v>
      </c>
      <c r="E197" s="186" t="s">
        <v>279</v>
      </c>
      <c r="F197" s="187" t="s">
        <v>280</v>
      </c>
      <c r="G197" s="188" t="s">
        <v>194</v>
      </c>
      <c r="H197" s="189">
        <v>182.2</v>
      </c>
      <c r="I197" s="190"/>
      <c r="J197" s="191">
        <f>ROUND(I197*H197,2)</f>
        <v>0</v>
      </c>
      <c r="K197" s="187" t="s">
        <v>132</v>
      </c>
      <c r="L197" s="38"/>
      <c r="M197" s="192" t="s">
        <v>1</v>
      </c>
      <c r="N197" s="193" t="s">
        <v>40</v>
      </c>
      <c r="O197" s="70"/>
      <c r="P197" s="194">
        <f>O197*H197</f>
        <v>0</v>
      </c>
      <c r="Q197" s="194">
        <v>0</v>
      </c>
      <c r="R197" s="194">
        <f>Q197*H197</f>
        <v>0</v>
      </c>
      <c r="S197" s="194">
        <v>0</v>
      </c>
      <c r="T197" s="19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6" t="s">
        <v>133</v>
      </c>
      <c r="AT197" s="196" t="s">
        <v>128</v>
      </c>
      <c r="AU197" s="196" t="s">
        <v>86</v>
      </c>
      <c r="AY197" s="16" t="s">
        <v>126</v>
      </c>
      <c r="BE197" s="197">
        <f>IF(N197="základní",J197,0)</f>
        <v>0</v>
      </c>
      <c r="BF197" s="197">
        <f>IF(N197="snížená",J197,0)</f>
        <v>0</v>
      </c>
      <c r="BG197" s="197">
        <f>IF(N197="zákl. přenesená",J197,0)</f>
        <v>0</v>
      </c>
      <c r="BH197" s="197">
        <f>IF(N197="sníž. přenesená",J197,0)</f>
        <v>0</v>
      </c>
      <c r="BI197" s="197">
        <f>IF(N197="nulová",J197,0)</f>
        <v>0</v>
      </c>
      <c r="BJ197" s="16" t="s">
        <v>83</v>
      </c>
      <c r="BK197" s="197">
        <f>ROUND(I197*H197,2)</f>
        <v>0</v>
      </c>
      <c r="BL197" s="16" t="s">
        <v>133</v>
      </c>
      <c r="BM197" s="196" t="s">
        <v>281</v>
      </c>
    </row>
    <row r="198" spans="1:65" s="2" customFormat="1" ht="19.5">
      <c r="A198" s="33"/>
      <c r="B198" s="34"/>
      <c r="C198" s="35"/>
      <c r="D198" s="198" t="s">
        <v>135</v>
      </c>
      <c r="E198" s="35"/>
      <c r="F198" s="199" t="s">
        <v>282</v>
      </c>
      <c r="G198" s="35"/>
      <c r="H198" s="35"/>
      <c r="I198" s="200"/>
      <c r="J198" s="35"/>
      <c r="K198" s="35"/>
      <c r="L198" s="38"/>
      <c r="M198" s="201"/>
      <c r="N198" s="202"/>
      <c r="O198" s="70"/>
      <c r="P198" s="70"/>
      <c r="Q198" s="70"/>
      <c r="R198" s="70"/>
      <c r="S198" s="70"/>
      <c r="T198" s="71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135</v>
      </c>
      <c r="AU198" s="16" t="s">
        <v>86</v>
      </c>
    </row>
    <row r="199" spans="1:65" s="13" customFormat="1" ht="11.25">
      <c r="B199" s="203"/>
      <c r="C199" s="204"/>
      <c r="D199" s="198" t="s">
        <v>137</v>
      </c>
      <c r="E199" s="205" t="s">
        <v>1</v>
      </c>
      <c r="F199" s="206" t="s">
        <v>283</v>
      </c>
      <c r="G199" s="204"/>
      <c r="H199" s="207">
        <v>17</v>
      </c>
      <c r="I199" s="208"/>
      <c r="J199" s="204"/>
      <c r="K199" s="204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137</v>
      </c>
      <c r="AU199" s="213" t="s">
        <v>86</v>
      </c>
      <c r="AV199" s="13" t="s">
        <v>86</v>
      </c>
      <c r="AW199" s="13" t="s">
        <v>32</v>
      </c>
      <c r="AX199" s="13" t="s">
        <v>75</v>
      </c>
      <c r="AY199" s="213" t="s">
        <v>126</v>
      </c>
    </row>
    <row r="200" spans="1:65" s="13" customFormat="1" ht="11.25">
      <c r="B200" s="203"/>
      <c r="C200" s="204"/>
      <c r="D200" s="198" t="s">
        <v>137</v>
      </c>
      <c r="E200" s="205" t="s">
        <v>1</v>
      </c>
      <c r="F200" s="206" t="s">
        <v>284</v>
      </c>
      <c r="G200" s="204"/>
      <c r="H200" s="207">
        <v>165.2</v>
      </c>
      <c r="I200" s="208"/>
      <c r="J200" s="204"/>
      <c r="K200" s="204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137</v>
      </c>
      <c r="AU200" s="213" t="s">
        <v>86</v>
      </c>
      <c r="AV200" s="13" t="s">
        <v>86</v>
      </c>
      <c r="AW200" s="13" t="s">
        <v>32</v>
      </c>
      <c r="AX200" s="13" t="s">
        <v>75</v>
      </c>
      <c r="AY200" s="213" t="s">
        <v>126</v>
      </c>
    </row>
    <row r="201" spans="1:65" s="2" customFormat="1" ht="16.5" customHeight="1">
      <c r="A201" s="33"/>
      <c r="B201" s="34"/>
      <c r="C201" s="185" t="s">
        <v>285</v>
      </c>
      <c r="D201" s="185" t="s">
        <v>128</v>
      </c>
      <c r="E201" s="186" t="s">
        <v>286</v>
      </c>
      <c r="F201" s="187" t="s">
        <v>287</v>
      </c>
      <c r="G201" s="188" t="s">
        <v>194</v>
      </c>
      <c r="H201" s="189">
        <v>91.1</v>
      </c>
      <c r="I201" s="190"/>
      <c r="J201" s="191">
        <f>ROUND(I201*H201,2)</f>
        <v>0</v>
      </c>
      <c r="K201" s="187" t="s">
        <v>132</v>
      </c>
      <c r="L201" s="38"/>
      <c r="M201" s="192" t="s">
        <v>1</v>
      </c>
      <c r="N201" s="193" t="s">
        <v>40</v>
      </c>
      <c r="O201" s="70"/>
      <c r="P201" s="194">
        <f>O201*H201</f>
        <v>0</v>
      </c>
      <c r="Q201" s="194">
        <v>0</v>
      </c>
      <c r="R201" s="194">
        <f>Q201*H201</f>
        <v>0</v>
      </c>
      <c r="S201" s="194">
        <v>0</v>
      </c>
      <c r="T201" s="195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6" t="s">
        <v>133</v>
      </c>
      <c r="AT201" s="196" t="s">
        <v>128</v>
      </c>
      <c r="AU201" s="196" t="s">
        <v>86</v>
      </c>
      <c r="AY201" s="16" t="s">
        <v>126</v>
      </c>
      <c r="BE201" s="197">
        <f>IF(N201="základní",J201,0)</f>
        <v>0</v>
      </c>
      <c r="BF201" s="197">
        <f>IF(N201="snížená",J201,0)</f>
        <v>0</v>
      </c>
      <c r="BG201" s="197">
        <f>IF(N201="zákl. přenesená",J201,0)</f>
        <v>0</v>
      </c>
      <c r="BH201" s="197">
        <f>IF(N201="sníž. přenesená",J201,0)</f>
        <v>0</v>
      </c>
      <c r="BI201" s="197">
        <f>IF(N201="nulová",J201,0)</f>
        <v>0</v>
      </c>
      <c r="BJ201" s="16" t="s">
        <v>83</v>
      </c>
      <c r="BK201" s="197">
        <f>ROUND(I201*H201,2)</f>
        <v>0</v>
      </c>
      <c r="BL201" s="16" t="s">
        <v>133</v>
      </c>
      <c r="BM201" s="196" t="s">
        <v>288</v>
      </c>
    </row>
    <row r="202" spans="1:65" s="2" customFormat="1" ht="19.5">
      <c r="A202" s="33"/>
      <c r="B202" s="34"/>
      <c r="C202" s="35"/>
      <c r="D202" s="198" t="s">
        <v>135</v>
      </c>
      <c r="E202" s="35"/>
      <c r="F202" s="199" t="s">
        <v>289</v>
      </c>
      <c r="G202" s="35"/>
      <c r="H202" s="35"/>
      <c r="I202" s="200"/>
      <c r="J202" s="35"/>
      <c r="K202" s="35"/>
      <c r="L202" s="38"/>
      <c r="M202" s="201"/>
      <c r="N202" s="202"/>
      <c r="O202" s="70"/>
      <c r="P202" s="70"/>
      <c r="Q202" s="70"/>
      <c r="R202" s="70"/>
      <c r="S202" s="70"/>
      <c r="T202" s="71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135</v>
      </c>
      <c r="AU202" s="16" t="s">
        <v>86</v>
      </c>
    </row>
    <row r="203" spans="1:65" s="13" customFormat="1" ht="11.25">
      <c r="B203" s="203"/>
      <c r="C203" s="204"/>
      <c r="D203" s="198" t="s">
        <v>137</v>
      </c>
      <c r="E203" s="205" t="s">
        <v>1</v>
      </c>
      <c r="F203" s="206" t="s">
        <v>276</v>
      </c>
      <c r="G203" s="204"/>
      <c r="H203" s="207">
        <v>8.5</v>
      </c>
      <c r="I203" s="208"/>
      <c r="J203" s="204"/>
      <c r="K203" s="204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137</v>
      </c>
      <c r="AU203" s="213" t="s">
        <v>86</v>
      </c>
      <c r="AV203" s="13" t="s">
        <v>86</v>
      </c>
      <c r="AW203" s="13" t="s">
        <v>32</v>
      </c>
      <c r="AX203" s="13" t="s">
        <v>75</v>
      </c>
      <c r="AY203" s="213" t="s">
        <v>126</v>
      </c>
    </row>
    <row r="204" spans="1:65" s="13" customFormat="1" ht="11.25">
      <c r="B204" s="203"/>
      <c r="C204" s="204"/>
      <c r="D204" s="198" t="s">
        <v>137</v>
      </c>
      <c r="E204" s="205" t="s">
        <v>1</v>
      </c>
      <c r="F204" s="206" t="s">
        <v>277</v>
      </c>
      <c r="G204" s="204"/>
      <c r="H204" s="207">
        <v>82.6</v>
      </c>
      <c r="I204" s="208"/>
      <c r="J204" s="204"/>
      <c r="K204" s="204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137</v>
      </c>
      <c r="AU204" s="213" t="s">
        <v>86</v>
      </c>
      <c r="AV204" s="13" t="s">
        <v>86</v>
      </c>
      <c r="AW204" s="13" t="s">
        <v>32</v>
      </c>
      <c r="AX204" s="13" t="s">
        <v>75</v>
      </c>
      <c r="AY204" s="213" t="s">
        <v>126</v>
      </c>
    </row>
    <row r="205" spans="1:65" s="2" customFormat="1" ht="16.5" customHeight="1">
      <c r="A205" s="33"/>
      <c r="B205" s="34"/>
      <c r="C205" s="185" t="s">
        <v>290</v>
      </c>
      <c r="D205" s="185" t="s">
        <v>128</v>
      </c>
      <c r="E205" s="186" t="s">
        <v>291</v>
      </c>
      <c r="F205" s="187" t="s">
        <v>292</v>
      </c>
      <c r="G205" s="188" t="s">
        <v>194</v>
      </c>
      <c r="H205" s="189">
        <v>17.952000000000002</v>
      </c>
      <c r="I205" s="190"/>
      <c r="J205" s="191">
        <f>ROUND(I205*H205,2)</f>
        <v>0</v>
      </c>
      <c r="K205" s="187" t="s">
        <v>132</v>
      </c>
      <c r="L205" s="38"/>
      <c r="M205" s="192" t="s">
        <v>1</v>
      </c>
      <c r="N205" s="193" t="s">
        <v>40</v>
      </c>
      <c r="O205" s="70"/>
      <c r="P205" s="194">
        <f>O205*H205</f>
        <v>0</v>
      </c>
      <c r="Q205" s="194">
        <v>0</v>
      </c>
      <c r="R205" s="194">
        <f>Q205*H205</f>
        <v>0</v>
      </c>
      <c r="S205" s="194">
        <v>0</v>
      </c>
      <c r="T205" s="19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6" t="s">
        <v>133</v>
      </c>
      <c r="AT205" s="196" t="s">
        <v>128</v>
      </c>
      <c r="AU205" s="196" t="s">
        <v>86</v>
      </c>
      <c r="AY205" s="16" t="s">
        <v>126</v>
      </c>
      <c r="BE205" s="197">
        <f>IF(N205="základní",J205,0)</f>
        <v>0</v>
      </c>
      <c r="BF205" s="197">
        <f>IF(N205="snížená",J205,0)</f>
        <v>0</v>
      </c>
      <c r="BG205" s="197">
        <f>IF(N205="zákl. přenesená",J205,0)</f>
        <v>0</v>
      </c>
      <c r="BH205" s="197">
        <f>IF(N205="sníž. přenesená",J205,0)</f>
        <v>0</v>
      </c>
      <c r="BI205" s="197">
        <f>IF(N205="nulová",J205,0)</f>
        <v>0</v>
      </c>
      <c r="BJ205" s="16" t="s">
        <v>83</v>
      </c>
      <c r="BK205" s="197">
        <f>ROUND(I205*H205,2)</f>
        <v>0</v>
      </c>
      <c r="BL205" s="16" t="s">
        <v>133</v>
      </c>
      <c r="BM205" s="196" t="s">
        <v>293</v>
      </c>
    </row>
    <row r="206" spans="1:65" s="2" customFormat="1" ht="19.5">
      <c r="A206" s="33"/>
      <c r="B206" s="34"/>
      <c r="C206" s="35"/>
      <c r="D206" s="198" t="s">
        <v>135</v>
      </c>
      <c r="E206" s="35"/>
      <c r="F206" s="199" t="s">
        <v>294</v>
      </c>
      <c r="G206" s="35"/>
      <c r="H206" s="35"/>
      <c r="I206" s="200"/>
      <c r="J206" s="35"/>
      <c r="K206" s="35"/>
      <c r="L206" s="38"/>
      <c r="M206" s="201"/>
      <c r="N206" s="202"/>
      <c r="O206" s="70"/>
      <c r="P206" s="70"/>
      <c r="Q206" s="70"/>
      <c r="R206" s="70"/>
      <c r="S206" s="70"/>
      <c r="T206" s="71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135</v>
      </c>
      <c r="AU206" s="16" t="s">
        <v>86</v>
      </c>
    </row>
    <row r="207" spans="1:65" s="13" customFormat="1" ht="11.25">
      <c r="B207" s="203"/>
      <c r="C207" s="204"/>
      <c r="D207" s="198" t="s">
        <v>137</v>
      </c>
      <c r="E207" s="205" t="s">
        <v>1</v>
      </c>
      <c r="F207" s="206" t="s">
        <v>295</v>
      </c>
      <c r="G207" s="204"/>
      <c r="H207" s="207">
        <v>17.952000000000002</v>
      </c>
      <c r="I207" s="208"/>
      <c r="J207" s="204"/>
      <c r="K207" s="204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137</v>
      </c>
      <c r="AU207" s="213" t="s">
        <v>86</v>
      </c>
      <c r="AV207" s="13" t="s">
        <v>86</v>
      </c>
      <c r="AW207" s="13" t="s">
        <v>32</v>
      </c>
      <c r="AX207" s="13" t="s">
        <v>83</v>
      </c>
      <c r="AY207" s="213" t="s">
        <v>126</v>
      </c>
    </row>
    <row r="208" spans="1:65" s="2" customFormat="1" ht="16.5" customHeight="1">
      <c r="A208" s="33"/>
      <c r="B208" s="34"/>
      <c r="C208" s="185" t="s">
        <v>296</v>
      </c>
      <c r="D208" s="185" t="s">
        <v>128</v>
      </c>
      <c r="E208" s="186" t="s">
        <v>297</v>
      </c>
      <c r="F208" s="187" t="s">
        <v>298</v>
      </c>
      <c r="G208" s="188" t="s">
        <v>299</v>
      </c>
      <c r="H208" s="189">
        <v>163.98</v>
      </c>
      <c r="I208" s="190"/>
      <c r="J208" s="191">
        <f>ROUND(I208*H208,2)</f>
        <v>0</v>
      </c>
      <c r="K208" s="187" t="s">
        <v>132</v>
      </c>
      <c r="L208" s="38"/>
      <c r="M208" s="192" t="s">
        <v>1</v>
      </c>
      <c r="N208" s="193" t="s">
        <v>40</v>
      </c>
      <c r="O208" s="70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6" t="s">
        <v>133</v>
      </c>
      <c r="AT208" s="196" t="s">
        <v>128</v>
      </c>
      <c r="AU208" s="196" t="s">
        <v>86</v>
      </c>
      <c r="AY208" s="16" t="s">
        <v>126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6" t="s">
        <v>83</v>
      </c>
      <c r="BK208" s="197">
        <f>ROUND(I208*H208,2)</f>
        <v>0</v>
      </c>
      <c r="BL208" s="16" t="s">
        <v>133</v>
      </c>
      <c r="BM208" s="196" t="s">
        <v>300</v>
      </c>
    </row>
    <row r="209" spans="1:65" s="2" customFormat="1" ht="11.25">
      <c r="A209" s="33"/>
      <c r="B209" s="34"/>
      <c r="C209" s="35"/>
      <c r="D209" s="198" t="s">
        <v>135</v>
      </c>
      <c r="E209" s="35"/>
      <c r="F209" s="199" t="s">
        <v>301</v>
      </c>
      <c r="G209" s="35"/>
      <c r="H209" s="35"/>
      <c r="I209" s="200"/>
      <c r="J209" s="35"/>
      <c r="K209" s="35"/>
      <c r="L209" s="38"/>
      <c r="M209" s="201"/>
      <c r="N209" s="202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135</v>
      </c>
      <c r="AU209" s="16" t="s">
        <v>86</v>
      </c>
    </row>
    <row r="210" spans="1:65" s="13" customFormat="1" ht="11.25">
      <c r="B210" s="203"/>
      <c r="C210" s="204"/>
      <c r="D210" s="198" t="s">
        <v>137</v>
      </c>
      <c r="E210" s="205" t="s">
        <v>1</v>
      </c>
      <c r="F210" s="206" t="s">
        <v>302</v>
      </c>
      <c r="G210" s="204"/>
      <c r="H210" s="207">
        <v>15.3</v>
      </c>
      <c r="I210" s="208"/>
      <c r="J210" s="204"/>
      <c r="K210" s="204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137</v>
      </c>
      <c r="AU210" s="213" t="s">
        <v>86</v>
      </c>
      <c r="AV210" s="13" t="s">
        <v>86</v>
      </c>
      <c r="AW210" s="13" t="s">
        <v>32</v>
      </c>
      <c r="AX210" s="13" t="s">
        <v>75</v>
      </c>
      <c r="AY210" s="213" t="s">
        <v>126</v>
      </c>
    </row>
    <row r="211" spans="1:65" s="13" customFormat="1" ht="11.25">
      <c r="B211" s="203"/>
      <c r="C211" s="204"/>
      <c r="D211" s="198" t="s">
        <v>137</v>
      </c>
      <c r="E211" s="205" t="s">
        <v>1</v>
      </c>
      <c r="F211" s="206" t="s">
        <v>303</v>
      </c>
      <c r="G211" s="204"/>
      <c r="H211" s="207">
        <v>148.68</v>
      </c>
      <c r="I211" s="208"/>
      <c r="J211" s="204"/>
      <c r="K211" s="204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137</v>
      </c>
      <c r="AU211" s="213" t="s">
        <v>86</v>
      </c>
      <c r="AV211" s="13" t="s">
        <v>86</v>
      </c>
      <c r="AW211" s="13" t="s">
        <v>32</v>
      </c>
      <c r="AX211" s="13" t="s">
        <v>75</v>
      </c>
      <c r="AY211" s="213" t="s">
        <v>126</v>
      </c>
    </row>
    <row r="212" spans="1:65" s="2" customFormat="1" ht="16.5" customHeight="1">
      <c r="A212" s="33"/>
      <c r="B212" s="34"/>
      <c r="C212" s="185" t="s">
        <v>304</v>
      </c>
      <c r="D212" s="185" t="s">
        <v>128</v>
      </c>
      <c r="E212" s="186" t="s">
        <v>305</v>
      </c>
      <c r="F212" s="187" t="s">
        <v>306</v>
      </c>
      <c r="G212" s="188" t="s">
        <v>194</v>
      </c>
      <c r="H212" s="189">
        <v>91.1</v>
      </c>
      <c r="I212" s="190"/>
      <c r="J212" s="191">
        <f>ROUND(I212*H212,2)</f>
        <v>0</v>
      </c>
      <c r="K212" s="187" t="s">
        <v>132</v>
      </c>
      <c r="L212" s="38"/>
      <c r="M212" s="192" t="s">
        <v>1</v>
      </c>
      <c r="N212" s="193" t="s">
        <v>40</v>
      </c>
      <c r="O212" s="70"/>
      <c r="P212" s="194">
        <f>O212*H212</f>
        <v>0</v>
      </c>
      <c r="Q212" s="194">
        <v>0</v>
      </c>
      <c r="R212" s="194">
        <f>Q212*H212</f>
        <v>0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133</v>
      </c>
      <c r="AT212" s="196" t="s">
        <v>128</v>
      </c>
      <c r="AU212" s="196" t="s">
        <v>86</v>
      </c>
      <c r="AY212" s="16" t="s">
        <v>126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83</v>
      </c>
      <c r="BK212" s="197">
        <f>ROUND(I212*H212,2)</f>
        <v>0</v>
      </c>
      <c r="BL212" s="16" t="s">
        <v>133</v>
      </c>
      <c r="BM212" s="196" t="s">
        <v>307</v>
      </c>
    </row>
    <row r="213" spans="1:65" s="2" customFormat="1" ht="11.25">
      <c r="A213" s="33"/>
      <c r="B213" s="34"/>
      <c r="C213" s="35"/>
      <c r="D213" s="198" t="s">
        <v>135</v>
      </c>
      <c r="E213" s="35"/>
      <c r="F213" s="199" t="s">
        <v>308</v>
      </c>
      <c r="G213" s="35"/>
      <c r="H213" s="35"/>
      <c r="I213" s="200"/>
      <c r="J213" s="35"/>
      <c r="K213" s="35"/>
      <c r="L213" s="38"/>
      <c r="M213" s="201"/>
      <c r="N213" s="202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135</v>
      </c>
      <c r="AU213" s="16" t="s">
        <v>86</v>
      </c>
    </row>
    <row r="214" spans="1:65" s="13" customFormat="1" ht="11.25">
      <c r="B214" s="203"/>
      <c r="C214" s="204"/>
      <c r="D214" s="198" t="s">
        <v>137</v>
      </c>
      <c r="E214" s="205" t="s">
        <v>1</v>
      </c>
      <c r="F214" s="206" t="s">
        <v>276</v>
      </c>
      <c r="G214" s="204"/>
      <c r="H214" s="207">
        <v>8.5</v>
      </c>
      <c r="I214" s="208"/>
      <c r="J214" s="204"/>
      <c r="K214" s="204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137</v>
      </c>
      <c r="AU214" s="213" t="s">
        <v>86</v>
      </c>
      <c r="AV214" s="13" t="s">
        <v>86</v>
      </c>
      <c r="AW214" s="13" t="s">
        <v>32</v>
      </c>
      <c r="AX214" s="13" t="s">
        <v>75</v>
      </c>
      <c r="AY214" s="213" t="s">
        <v>126</v>
      </c>
    </row>
    <row r="215" spans="1:65" s="13" customFormat="1" ht="11.25">
      <c r="B215" s="203"/>
      <c r="C215" s="204"/>
      <c r="D215" s="198" t="s">
        <v>137</v>
      </c>
      <c r="E215" s="205" t="s">
        <v>1</v>
      </c>
      <c r="F215" s="206" t="s">
        <v>309</v>
      </c>
      <c r="G215" s="204"/>
      <c r="H215" s="207">
        <v>82.6</v>
      </c>
      <c r="I215" s="208"/>
      <c r="J215" s="204"/>
      <c r="K215" s="204"/>
      <c r="L215" s="209"/>
      <c r="M215" s="210"/>
      <c r="N215" s="211"/>
      <c r="O215" s="211"/>
      <c r="P215" s="211"/>
      <c r="Q215" s="211"/>
      <c r="R215" s="211"/>
      <c r="S215" s="211"/>
      <c r="T215" s="212"/>
      <c r="AT215" s="213" t="s">
        <v>137</v>
      </c>
      <c r="AU215" s="213" t="s">
        <v>86</v>
      </c>
      <c r="AV215" s="13" t="s">
        <v>86</v>
      </c>
      <c r="AW215" s="13" t="s">
        <v>32</v>
      </c>
      <c r="AX215" s="13" t="s">
        <v>75</v>
      </c>
      <c r="AY215" s="213" t="s">
        <v>126</v>
      </c>
    </row>
    <row r="216" spans="1:65" s="2" customFormat="1" ht="16.5" customHeight="1">
      <c r="A216" s="33"/>
      <c r="B216" s="34"/>
      <c r="C216" s="185" t="s">
        <v>310</v>
      </c>
      <c r="D216" s="185" t="s">
        <v>128</v>
      </c>
      <c r="E216" s="186" t="s">
        <v>311</v>
      </c>
      <c r="F216" s="187" t="s">
        <v>312</v>
      </c>
      <c r="G216" s="188" t="s">
        <v>194</v>
      </c>
      <c r="H216" s="189">
        <v>183.50399999999999</v>
      </c>
      <c r="I216" s="190"/>
      <c r="J216" s="191">
        <f>ROUND(I216*H216,2)</f>
        <v>0</v>
      </c>
      <c r="K216" s="187" t="s">
        <v>132</v>
      </c>
      <c r="L216" s="38"/>
      <c r="M216" s="192" t="s">
        <v>1</v>
      </c>
      <c r="N216" s="193" t="s">
        <v>40</v>
      </c>
      <c r="O216" s="70"/>
      <c r="P216" s="194">
        <f>O216*H216</f>
        <v>0</v>
      </c>
      <c r="Q216" s="194">
        <v>0</v>
      </c>
      <c r="R216" s="194">
        <f>Q216*H216</f>
        <v>0</v>
      </c>
      <c r="S216" s="194">
        <v>0</v>
      </c>
      <c r="T216" s="195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133</v>
      </c>
      <c r="AT216" s="196" t="s">
        <v>128</v>
      </c>
      <c r="AU216" s="196" t="s">
        <v>86</v>
      </c>
      <c r="AY216" s="16" t="s">
        <v>126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6" t="s">
        <v>83</v>
      </c>
      <c r="BK216" s="197">
        <f>ROUND(I216*H216,2)</f>
        <v>0</v>
      </c>
      <c r="BL216" s="16" t="s">
        <v>133</v>
      </c>
      <c r="BM216" s="196" t="s">
        <v>313</v>
      </c>
    </row>
    <row r="217" spans="1:65" s="2" customFormat="1" ht="19.5">
      <c r="A217" s="33"/>
      <c r="B217" s="34"/>
      <c r="C217" s="35"/>
      <c r="D217" s="198" t="s">
        <v>135</v>
      </c>
      <c r="E217" s="35"/>
      <c r="F217" s="199" t="s">
        <v>314</v>
      </c>
      <c r="G217" s="35"/>
      <c r="H217" s="35"/>
      <c r="I217" s="200"/>
      <c r="J217" s="35"/>
      <c r="K217" s="35"/>
      <c r="L217" s="38"/>
      <c r="M217" s="201"/>
      <c r="N217" s="202"/>
      <c r="O217" s="70"/>
      <c r="P217" s="70"/>
      <c r="Q217" s="70"/>
      <c r="R217" s="70"/>
      <c r="S217" s="70"/>
      <c r="T217" s="71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135</v>
      </c>
      <c r="AU217" s="16" t="s">
        <v>86</v>
      </c>
    </row>
    <row r="218" spans="1:65" s="13" customFormat="1" ht="11.25">
      <c r="B218" s="203"/>
      <c r="C218" s="204"/>
      <c r="D218" s="198" t="s">
        <v>137</v>
      </c>
      <c r="E218" s="205" t="s">
        <v>1</v>
      </c>
      <c r="F218" s="206" t="s">
        <v>315</v>
      </c>
      <c r="G218" s="204"/>
      <c r="H218" s="207">
        <v>6.8</v>
      </c>
      <c r="I218" s="208"/>
      <c r="J218" s="204"/>
      <c r="K218" s="204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137</v>
      </c>
      <c r="AU218" s="213" t="s">
        <v>86</v>
      </c>
      <c r="AV218" s="13" t="s">
        <v>86</v>
      </c>
      <c r="AW218" s="13" t="s">
        <v>32</v>
      </c>
      <c r="AX218" s="13" t="s">
        <v>75</v>
      </c>
      <c r="AY218" s="213" t="s">
        <v>126</v>
      </c>
    </row>
    <row r="219" spans="1:65" s="13" customFormat="1" ht="11.25">
      <c r="B219" s="203"/>
      <c r="C219" s="204"/>
      <c r="D219" s="198" t="s">
        <v>137</v>
      </c>
      <c r="E219" s="205" t="s">
        <v>1</v>
      </c>
      <c r="F219" s="206" t="s">
        <v>316</v>
      </c>
      <c r="G219" s="204"/>
      <c r="H219" s="207">
        <v>4.1920000000000002</v>
      </c>
      <c r="I219" s="208"/>
      <c r="J219" s="204"/>
      <c r="K219" s="204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137</v>
      </c>
      <c r="AU219" s="213" t="s">
        <v>86</v>
      </c>
      <c r="AV219" s="13" t="s">
        <v>86</v>
      </c>
      <c r="AW219" s="13" t="s">
        <v>32</v>
      </c>
      <c r="AX219" s="13" t="s">
        <v>75</v>
      </c>
      <c r="AY219" s="213" t="s">
        <v>126</v>
      </c>
    </row>
    <row r="220" spans="1:65" s="13" customFormat="1" ht="11.25">
      <c r="B220" s="203"/>
      <c r="C220" s="204"/>
      <c r="D220" s="198" t="s">
        <v>137</v>
      </c>
      <c r="E220" s="205" t="s">
        <v>1</v>
      </c>
      <c r="F220" s="206" t="s">
        <v>317</v>
      </c>
      <c r="G220" s="204"/>
      <c r="H220" s="207">
        <v>0.77400000000000002</v>
      </c>
      <c r="I220" s="208"/>
      <c r="J220" s="204"/>
      <c r="K220" s="204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137</v>
      </c>
      <c r="AU220" s="213" t="s">
        <v>86</v>
      </c>
      <c r="AV220" s="13" t="s">
        <v>86</v>
      </c>
      <c r="AW220" s="13" t="s">
        <v>32</v>
      </c>
      <c r="AX220" s="13" t="s">
        <v>75</v>
      </c>
      <c r="AY220" s="213" t="s">
        <v>126</v>
      </c>
    </row>
    <row r="221" spans="1:65" s="13" customFormat="1" ht="22.5">
      <c r="B221" s="203"/>
      <c r="C221" s="204"/>
      <c r="D221" s="198" t="s">
        <v>137</v>
      </c>
      <c r="E221" s="205" t="s">
        <v>1</v>
      </c>
      <c r="F221" s="206" t="s">
        <v>318</v>
      </c>
      <c r="G221" s="204"/>
      <c r="H221" s="207">
        <v>152.226</v>
      </c>
      <c r="I221" s="208"/>
      <c r="J221" s="204"/>
      <c r="K221" s="204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137</v>
      </c>
      <c r="AU221" s="213" t="s">
        <v>86</v>
      </c>
      <c r="AV221" s="13" t="s">
        <v>86</v>
      </c>
      <c r="AW221" s="13" t="s">
        <v>32</v>
      </c>
      <c r="AX221" s="13" t="s">
        <v>75</v>
      </c>
      <c r="AY221" s="213" t="s">
        <v>126</v>
      </c>
    </row>
    <row r="222" spans="1:65" s="13" customFormat="1" ht="11.25">
      <c r="B222" s="203"/>
      <c r="C222" s="204"/>
      <c r="D222" s="198" t="s">
        <v>137</v>
      </c>
      <c r="E222" s="205" t="s">
        <v>1</v>
      </c>
      <c r="F222" s="206" t="s">
        <v>319</v>
      </c>
      <c r="G222" s="204"/>
      <c r="H222" s="207">
        <v>1.512</v>
      </c>
      <c r="I222" s="208"/>
      <c r="J222" s="204"/>
      <c r="K222" s="204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137</v>
      </c>
      <c r="AU222" s="213" t="s">
        <v>86</v>
      </c>
      <c r="AV222" s="13" t="s">
        <v>86</v>
      </c>
      <c r="AW222" s="13" t="s">
        <v>32</v>
      </c>
      <c r="AX222" s="13" t="s">
        <v>75</v>
      </c>
      <c r="AY222" s="213" t="s">
        <v>126</v>
      </c>
    </row>
    <row r="223" spans="1:65" s="13" customFormat="1" ht="11.25">
      <c r="B223" s="203"/>
      <c r="C223" s="204"/>
      <c r="D223" s="198" t="s">
        <v>137</v>
      </c>
      <c r="E223" s="205" t="s">
        <v>1</v>
      </c>
      <c r="F223" s="206" t="s">
        <v>320</v>
      </c>
      <c r="G223" s="204"/>
      <c r="H223" s="207">
        <v>18</v>
      </c>
      <c r="I223" s="208"/>
      <c r="J223" s="204"/>
      <c r="K223" s="204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137</v>
      </c>
      <c r="AU223" s="213" t="s">
        <v>86</v>
      </c>
      <c r="AV223" s="13" t="s">
        <v>86</v>
      </c>
      <c r="AW223" s="13" t="s">
        <v>32</v>
      </c>
      <c r="AX223" s="13" t="s">
        <v>75</v>
      </c>
      <c r="AY223" s="213" t="s">
        <v>126</v>
      </c>
    </row>
    <row r="224" spans="1:65" s="2" customFormat="1" ht="16.5" customHeight="1">
      <c r="A224" s="33"/>
      <c r="B224" s="34"/>
      <c r="C224" s="185" t="s">
        <v>321</v>
      </c>
      <c r="D224" s="185" t="s">
        <v>128</v>
      </c>
      <c r="E224" s="186" t="s">
        <v>322</v>
      </c>
      <c r="F224" s="187" t="s">
        <v>323</v>
      </c>
      <c r="G224" s="188" t="s">
        <v>187</v>
      </c>
      <c r="H224" s="189">
        <v>85.963999999999999</v>
      </c>
      <c r="I224" s="190"/>
      <c r="J224" s="191">
        <f>ROUND(I224*H224,2)</f>
        <v>0</v>
      </c>
      <c r="K224" s="187" t="s">
        <v>132</v>
      </c>
      <c r="L224" s="38"/>
      <c r="M224" s="192" t="s">
        <v>1</v>
      </c>
      <c r="N224" s="193" t="s">
        <v>40</v>
      </c>
      <c r="O224" s="70"/>
      <c r="P224" s="194">
        <f>O224*H224</f>
        <v>0</v>
      </c>
      <c r="Q224" s="194">
        <v>0</v>
      </c>
      <c r="R224" s="194">
        <f>Q224*H224</f>
        <v>0</v>
      </c>
      <c r="S224" s="194">
        <v>0</v>
      </c>
      <c r="T224" s="195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133</v>
      </c>
      <c r="AT224" s="196" t="s">
        <v>128</v>
      </c>
      <c r="AU224" s="196" t="s">
        <v>86</v>
      </c>
      <c r="AY224" s="16" t="s">
        <v>126</v>
      </c>
      <c r="BE224" s="197">
        <f>IF(N224="základní",J224,0)</f>
        <v>0</v>
      </c>
      <c r="BF224" s="197">
        <f>IF(N224="snížená",J224,0)</f>
        <v>0</v>
      </c>
      <c r="BG224" s="197">
        <f>IF(N224="zákl. přenesená",J224,0)</f>
        <v>0</v>
      </c>
      <c r="BH224" s="197">
        <f>IF(N224="sníž. přenesená",J224,0)</f>
        <v>0</v>
      </c>
      <c r="BI224" s="197">
        <f>IF(N224="nulová",J224,0)</f>
        <v>0</v>
      </c>
      <c r="BJ224" s="16" t="s">
        <v>83</v>
      </c>
      <c r="BK224" s="197">
        <f>ROUND(I224*H224,2)</f>
        <v>0</v>
      </c>
      <c r="BL224" s="16" t="s">
        <v>133</v>
      </c>
      <c r="BM224" s="196" t="s">
        <v>324</v>
      </c>
    </row>
    <row r="225" spans="1:65" s="2" customFormat="1" ht="11.25">
      <c r="A225" s="33"/>
      <c r="B225" s="34"/>
      <c r="C225" s="35"/>
      <c r="D225" s="198" t="s">
        <v>135</v>
      </c>
      <c r="E225" s="35"/>
      <c r="F225" s="199" t="s">
        <v>325</v>
      </c>
      <c r="G225" s="35"/>
      <c r="H225" s="35"/>
      <c r="I225" s="200"/>
      <c r="J225" s="35"/>
      <c r="K225" s="35"/>
      <c r="L225" s="38"/>
      <c r="M225" s="201"/>
      <c r="N225" s="202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135</v>
      </c>
      <c r="AU225" s="16" t="s">
        <v>86</v>
      </c>
    </row>
    <row r="226" spans="1:65" s="13" customFormat="1" ht="11.25">
      <c r="B226" s="203"/>
      <c r="C226" s="204"/>
      <c r="D226" s="198" t="s">
        <v>137</v>
      </c>
      <c r="E226" s="205" t="s">
        <v>1</v>
      </c>
      <c r="F226" s="206" t="s">
        <v>326</v>
      </c>
      <c r="G226" s="204"/>
      <c r="H226" s="207">
        <v>71.843999999999994</v>
      </c>
      <c r="I226" s="208"/>
      <c r="J226" s="204"/>
      <c r="K226" s="204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137</v>
      </c>
      <c r="AU226" s="213" t="s">
        <v>86</v>
      </c>
      <c r="AV226" s="13" t="s">
        <v>86</v>
      </c>
      <c r="AW226" s="13" t="s">
        <v>32</v>
      </c>
      <c r="AX226" s="13" t="s">
        <v>75</v>
      </c>
      <c r="AY226" s="213" t="s">
        <v>126</v>
      </c>
    </row>
    <row r="227" spans="1:65" s="13" customFormat="1" ht="11.25">
      <c r="B227" s="203"/>
      <c r="C227" s="204"/>
      <c r="D227" s="198" t="s">
        <v>137</v>
      </c>
      <c r="E227" s="205" t="s">
        <v>1</v>
      </c>
      <c r="F227" s="206" t="s">
        <v>191</v>
      </c>
      <c r="G227" s="204"/>
      <c r="H227" s="207">
        <v>0.72</v>
      </c>
      <c r="I227" s="208"/>
      <c r="J227" s="204"/>
      <c r="K227" s="204"/>
      <c r="L227" s="209"/>
      <c r="M227" s="210"/>
      <c r="N227" s="211"/>
      <c r="O227" s="211"/>
      <c r="P227" s="211"/>
      <c r="Q227" s="211"/>
      <c r="R227" s="211"/>
      <c r="S227" s="211"/>
      <c r="T227" s="212"/>
      <c r="AT227" s="213" t="s">
        <v>137</v>
      </c>
      <c r="AU227" s="213" t="s">
        <v>86</v>
      </c>
      <c r="AV227" s="13" t="s">
        <v>86</v>
      </c>
      <c r="AW227" s="13" t="s">
        <v>32</v>
      </c>
      <c r="AX227" s="13" t="s">
        <v>75</v>
      </c>
      <c r="AY227" s="213" t="s">
        <v>126</v>
      </c>
    </row>
    <row r="228" spans="1:65" s="13" customFormat="1" ht="11.25">
      <c r="B228" s="203"/>
      <c r="C228" s="204"/>
      <c r="D228" s="198" t="s">
        <v>137</v>
      </c>
      <c r="E228" s="205" t="s">
        <v>1</v>
      </c>
      <c r="F228" s="206" t="s">
        <v>327</v>
      </c>
      <c r="G228" s="204"/>
      <c r="H228" s="207">
        <v>13.4</v>
      </c>
      <c r="I228" s="208"/>
      <c r="J228" s="204"/>
      <c r="K228" s="204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137</v>
      </c>
      <c r="AU228" s="213" t="s">
        <v>86</v>
      </c>
      <c r="AV228" s="13" t="s">
        <v>86</v>
      </c>
      <c r="AW228" s="13" t="s">
        <v>32</v>
      </c>
      <c r="AX228" s="13" t="s">
        <v>75</v>
      </c>
      <c r="AY228" s="213" t="s">
        <v>126</v>
      </c>
    </row>
    <row r="229" spans="1:65" s="12" customFormat="1" ht="22.9" customHeight="1">
      <c r="B229" s="169"/>
      <c r="C229" s="170"/>
      <c r="D229" s="171" t="s">
        <v>74</v>
      </c>
      <c r="E229" s="183" t="s">
        <v>86</v>
      </c>
      <c r="F229" s="183" t="s">
        <v>328</v>
      </c>
      <c r="G229" s="170"/>
      <c r="H229" s="170"/>
      <c r="I229" s="173"/>
      <c r="J229" s="184">
        <f>BK229</f>
        <v>0</v>
      </c>
      <c r="K229" s="170"/>
      <c r="L229" s="175"/>
      <c r="M229" s="176"/>
      <c r="N229" s="177"/>
      <c r="O229" s="177"/>
      <c r="P229" s="178">
        <f>SUM(P230:P239)</f>
        <v>0</v>
      </c>
      <c r="Q229" s="177"/>
      <c r="R229" s="178">
        <f>SUM(R230:R239)</f>
        <v>5.2333848999999999</v>
      </c>
      <c r="S229" s="177"/>
      <c r="T229" s="179">
        <f>SUM(T230:T239)</f>
        <v>0</v>
      </c>
      <c r="AR229" s="180" t="s">
        <v>83</v>
      </c>
      <c r="AT229" s="181" t="s">
        <v>74</v>
      </c>
      <c r="AU229" s="181" t="s">
        <v>83</v>
      </c>
      <c r="AY229" s="180" t="s">
        <v>126</v>
      </c>
      <c r="BK229" s="182">
        <f>SUM(BK230:BK239)</f>
        <v>0</v>
      </c>
    </row>
    <row r="230" spans="1:65" s="2" customFormat="1" ht="16.5" customHeight="1">
      <c r="A230" s="33"/>
      <c r="B230" s="34"/>
      <c r="C230" s="185" t="s">
        <v>329</v>
      </c>
      <c r="D230" s="185" t="s">
        <v>128</v>
      </c>
      <c r="E230" s="186" t="s">
        <v>330</v>
      </c>
      <c r="F230" s="187" t="s">
        <v>331</v>
      </c>
      <c r="G230" s="188" t="s">
        <v>194</v>
      </c>
      <c r="H230" s="189">
        <v>2.27</v>
      </c>
      <c r="I230" s="190"/>
      <c r="J230" s="191">
        <f>ROUND(I230*H230,2)</f>
        <v>0</v>
      </c>
      <c r="K230" s="187" t="s">
        <v>132</v>
      </c>
      <c r="L230" s="38"/>
      <c r="M230" s="192" t="s">
        <v>1</v>
      </c>
      <c r="N230" s="193" t="s">
        <v>40</v>
      </c>
      <c r="O230" s="70"/>
      <c r="P230" s="194">
        <f>O230*H230</f>
        <v>0</v>
      </c>
      <c r="Q230" s="194">
        <v>2.3010199999999998</v>
      </c>
      <c r="R230" s="194">
        <f>Q230*H230</f>
        <v>5.2233153999999997</v>
      </c>
      <c r="S230" s="194">
        <v>0</v>
      </c>
      <c r="T230" s="195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6" t="s">
        <v>133</v>
      </c>
      <c r="AT230" s="196" t="s">
        <v>128</v>
      </c>
      <c r="AU230" s="196" t="s">
        <v>86</v>
      </c>
      <c r="AY230" s="16" t="s">
        <v>126</v>
      </c>
      <c r="BE230" s="197">
        <f>IF(N230="základní",J230,0)</f>
        <v>0</v>
      </c>
      <c r="BF230" s="197">
        <f>IF(N230="snížená",J230,0)</f>
        <v>0</v>
      </c>
      <c r="BG230" s="197">
        <f>IF(N230="zákl. přenesená",J230,0)</f>
        <v>0</v>
      </c>
      <c r="BH230" s="197">
        <f>IF(N230="sníž. přenesená",J230,0)</f>
        <v>0</v>
      </c>
      <c r="BI230" s="197">
        <f>IF(N230="nulová",J230,0)</f>
        <v>0</v>
      </c>
      <c r="BJ230" s="16" t="s">
        <v>83</v>
      </c>
      <c r="BK230" s="197">
        <f>ROUND(I230*H230,2)</f>
        <v>0</v>
      </c>
      <c r="BL230" s="16" t="s">
        <v>133</v>
      </c>
      <c r="BM230" s="196" t="s">
        <v>332</v>
      </c>
    </row>
    <row r="231" spans="1:65" s="2" customFormat="1" ht="11.25">
      <c r="A231" s="33"/>
      <c r="B231" s="34"/>
      <c r="C231" s="35"/>
      <c r="D231" s="198" t="s">
        <v>135</v>
      </c>
      <c r="E231" s="35"/>
      <c r="F231" s="199" t="s">
        <v>333</v>
      </c>
      <c r="G231" s="35"/>
      <c r="H231" s="35"/>
      <c r="I231" s="200"/>
      <c r="J231" s="35"/>
      <c r="K231" s="35"/>
      <c r="L231" s="38"/>
      <c r="M231" s="201"/>
      <c r="N231" s="202"/>
      <c r="O231" s="70"/>
      <c r="P231" s="70"/>
      <c r="Q231" s="70"/>
      <c r="R231" s="70"/>
      <c r="S231" s="70"/>
      <c r="T231" s="71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135</v>
      </c>
      <c r="AU231" s="16" t="s">
        <v>86</v>
      </c>
    </row>
    <row r="232" spans="1:65" s="13" customFormat="1" ht="11.25">
      <c r="B232" s="203"/>
      <c r="C232" s="204"/>
      <c r="D232" s="198" t="s">
        <v>137</v>
      </c>
      <c r="E232" s="205" t="s">
        <v>1</v>
      </c>
      <c r="F232" s="206" t="s">
        <v>334</v>
      </c>
      <c r="G232" s="204"/>
      <c r="H232" s="207">
        <v>0.34200000000000003</v>
      </c>
      <c r="I232" s="208"/>
      <c r="J232" s="204"/>
      <c r="K232" s="204"/>
      <c r="L232" s="209"/>
      <c r="M232" s="210"/>
      <c r="N232" s="211"/>
      <c r="O232" s="211"/>
      <c r="P232" s="211"/>
      <c r="Q232" s="211"/>
      <c r="R232" s="211"/>
      <c r="S232" s="211"/>
      <c r="T232" s="212"/>
      <c r="AT232" s="213" t="s">
        <v>137</v>
      </c>
      <c r="AU232" s="213" t="s">
        <v>86</v>
      </c>
      <c r="AV232" s="13" t="s">
        <v>86</v>
      </c>
      <c r="AW232" s="13" t="s">
        <v>32</v>
      </c>
      <c r="AX232" s="13" t="s">
        <v>75</v>
      </c>
      <c r="AY232" s="213" t="s">
        <v>126</v>
      </c>
    </row>
    <row r="233" spans="1:65" s="13" customFormat="1" ht="11.25">
      <c r="B233" s="203"/>
      <c r="C233" s="204"/>
      <c r="D233" s="198" t="s">
        <v>137</v>
      </c>
      <c r="E233" s="205" t="s">
        <v>1</v>
      </c>
      <c r="F233" s="206" t="s">
        <v>335</v>
      </c>
      <c r="G233" s="204"/>
      <c r="H233" s="207">
        <v>1.9279999999999999</v>
      </c>
      <c r="I233" s="208"/>
      <c r="J233" s="204"/>
      <c r="K233" s="204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137</v>
      </c>
      <c r="AU233" s="213" t="s">
        <v>86</v>
      </c>
      <c r="AV233" s="13" t="s">
        <v>86</v>
      </c>
      <c r="AW233" s="13" t="s">
        <v>32</v>
      </c>
      <c r="AX233" s="13" t="s">
        <v>75</v>
      </c>
      <c r="AY233" s="213" t="s">
        <v>126</v>
      </c>
    </row>
    <row r="234" spans="1:65" s="2" customFormat="1" ht="16.5" customHeight="1">
      <c r="A234" s="33"/>
      <c r="B234" s="34"/>
      <c r="C234" s="185" t="s">
        <v>336</v>
      </c>
      <c r="D234" s="185" t="s">
        <v>128</v>
      </c>
      <c r="E234" s="186" t="s">
        <v>337</v>
      </c>
      <c r="F234" s="187" t="s">
        <v>338</v>
      </c>
      <c r="G234" s="188" t="s">
        <v>187</v>
      </c>
      <c r="H234" s="189">
        <v>3.4249999999999998</v>
      </c>
      <c r="I234" s="190"/>
      <c r="J234" s="191">
        <f>ROUND(I234*H234,2)</f>
        <v>0</v>
      </c>
      <c r="K234" s="187" t="s">
        <v>132</v>
      </c>
      <c r="L234" s="38"/>
      <c r="M234" s="192" t="s">
        <v>1</v>
      </c>
      <c r="N234" s="193" t="s">
        <v>40</v>
      </c>
      <c r="O234" s="70"/>
      <c r="P234" s="194">
        <f>O234*H234</f>
        <v>0</v>
      </c>
      <c r="Q234" s="194">
        <v>2.9399999999999999E-3</v>
      </c>
      <c r="R234" s="194">
        <f>Q234*H234</f>
        <v>1.0069499999999999E-2</v>
      </c>
      <c r="S234" s="194">
        <v>0</v>
      </c>
      <c r="T234" s="195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6" t="s">
        <v>133</v>
      </c>
      <c r="AT234" s="196" t="s">
        <v>128</v>
      </c>
      <c r="AU234" s="196" t="s">
        <v>86</v>
      </c>
      <c r="AY234" s="16" t="s">
        <v>126</v>
      </c>
      <c r="BE234" s="197">
        <f>IF(N234="základní",J234,0)</f>
        <v>0</v>
      </c>
      <c r="BF234" s="197">
        <f>IF(N234="snížená",J234,0)</f>
        <v>0</v>
      </c>
      <c r="BG234" s="197">
        <f>IF(N234="zákl. přenesená",J234,0)</f>
        <v>0</v>
      </c>
      <c r="BH234" s="197">
        <f>IF(N234="sníž. přenesená",J234,0)</f>
        <v>0</v>
      </c>
      <c r="BI234" s="197">
        <f>IF(N234="nulová",J234,0)</f>
        <v>0</v>
      </c>
      <c r="BJ234" s="16" t="s">
        <v>83</v>
      </c>
      <c r="BK234" s="197">
        <f>ROUND(I234*H234,2)</f>
        <v>0</v>
      </c>
      <c r="BL234" s="16" t="s">
        <v>133</v>
      </c>
      <c r="BM234" s="196" t="s">
        <v>339</v>
      </c>
    </row>
    <row r="235" spans="1:65" s="2" customFormat="1" ht="11.25">
      <c r="A235" s="33"/>
      <c r="B235" s="34"/>
      <c r="C235" s="35"/>
      <c r="D235" s="198" t="s">
        <v>135</v>
      </c>
      <c r="E235" s="35"/>
      <c r="F235" s="199" t="s">
        <v>340</v>
      </c>
      <c r="G235" s="35"/>
      <c r="H235" s="35"/>
      <c r="I235" s="200"/>
      <c r="J235" s="35"/>
      <c r="K235" s="35"/>
      <c r="L235" s="38"/>
      <c r="M235" s="201"/>
      <c r="N235" s="202"/>
      <c r="O235" s="70"/>
      <c r="P235" s="70"/>
      <c r="Q235" s="70"/>
      <c r="R235" s="70"/>
      <c r="S235" s="70"/>
      <c r="T235" s="71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135</v>
      </c>
      <c r="AU235" s="16" t="s">
        <v>86</v>
      </c>
    </row>
    <row r="236" spans="1:65" s="13" customFormat="1" ht="11.25">
      <c r="B236" s="203"/>
      <c r="C236" s="204"/>
      <c r="D236" s="198" t="s">
        <v>137</v>
      </c>
      <c r="E236" s="205" t="s">
        <v>1</v>
      </c>
      <c r="F236" s="206" t="s">
        <v>341</v>
      </c>
      <c r="G236" s="204"/>
      <c r="H236" s="207">
        <v>0.74</v>
      </c>
      <c r="I236" s="208"/>
      <c r="J236" s="204"/>
      <c r="K236" s="204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137</v>
      </c>
      <c r="AU236" s="213" t="s">
        <v>86</v>
      </c>
      <c r="AV236" s="13" t="s">
        <v>86</v>
      </c>
      <c r="AW236" s="13" t="s">
        <v>32</v>
      </c>
      <c r="AX236" s="13" t="s">
        <v>75</v>
      </c>
      <c r="AY236" s="213" t="s">
        <v>126</v>
      </c>
    </row>
    <row r="237" spans="1:65" s="13" customFormat="1" ht="11.25">
      <c r="B237" s="203"/>
      <c r="C237" s="204"/>
      <c r="D237" s="198" t="s">
        <v>137</v>
      </c>
      <c r="E237" s="205" t="s">
        <v>1</v>
      </c>
      <c r="F237" s="206" t="s">
        <v>342</v>
      </c>
      <c r="G237" s="204"/>
      <c r="H237" s="207">
        <v>2.6850000000000001</v>
      </c>
      <c r="I237" s="208"/>
      <c r="J237" s="204"/>
      <c r="K237" s="204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137</v>
      </c>
      <c r="AU237" s="213" t="s">
        <v>86</v>
      </c>
      <c r="AV237" s="13" t="s">
        <v>86</v>
      </c>
      <c r="AW237" s="13" t="s">
        <v>32</v>
      </c>
      <c r="AX237" s="13" t="s">
        <v>75</v>
      </c>
      <c r="AY237" s="213" t="s">
        <v>126</v>
      </c>
    </row>
    <row r="238" spans="1:65" s="2" customFormat="1" ht="16.5" customHeight="1">
      <c r="A238" s="33"/>
      <c r="B238" s="34"/>
      <c r="C238" s="185" t="s">
        <v>343</v>
      </c>
      <c r="D238" s="185" t="s">
        <v>128</v>
      </c>
      <c r="E238" s="186" t="s">
        <v>344</v>
      </c>
      <c r="F238" s="187" t="s">
        <v>345</v>
      </c>
      <c r="G238" s="188" t="s">
        <v>187</v>
      </c>
      <c r="H238" s="189">
        <v>3.4249999999999998</v>
      </c>
      <c r="I238" s="190"/>
      <c r="J238" s="191">
        <f>ROUND(I238*H238,2)</f>
        <v>0</v>
      </c>
      <c r="K238" s="187" t="s">
        <v>132</v>
      </c>
      <c r="L238" s="38"/>
      <c r="M238" s="192" t="s">
        <v>1</v>
      </c>
      <c r="N238" s="193" t="s">
        <v>40</v>
      </c>
      <c r="O238" s="70"/>
      <c r="P238" s="194">
        <f>O238*H238</f>
        <v>0</v>
      </c>
      <c r="Q238" s="194">
        <v>0</v>
      </c>
      <c r="R238" s="194">
        <f>Q238*H238</f>
        <v>0</v>
      </c>
      <c r="S238" s="194">
        <v>0</v>
      </c>
      <c r="T238" s="195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133</v>
      </c>
      <c r="AT238" s="196" t="s">
        <v>128</v>
      </c>
      <c r="AU238" s="196" t="s">
        <v>86</v>
      </c>
      <c r="AY238" s="16" t="s">
        <v>126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6" t="s">
        <v>83</v>
      </c>
      <c r="BK238" s="197">
        <f>ROUND(I238*H238,2)</f>
        <v>0</v>
      </c>
      <c r="BL238" s="16" t="s">
        <v>133</v>
      </c>
      <c r="BM238" s="196" t="s">
        <v>346</v>
      </c>
    </row>
    <row r="239" spans="1:65" s="2" customFormat="1" ht="11.25">
      <c r="A239" s="33"/>
      <c r="B239" s="34"/>
      <c r="C239" s="35"/>
      <c r="D239" s="198" t="s">
        <v>135</v>
      </c>
      <c r="E239" s="35"/>
      <c r="F239" s="199" t="s">
        <v>347</v>
      </c>
      <c r="G239" s="35"/>
      <c r="H239" s="35"/>
      <c r="I239" s="200"/>
      <c r="J239" s="35"/>
      <c r="K239" s="35"/>
      <c r="L239" s="38"/>
      <c r="M239" s="201"/>
      <c r="N239" s="202"/>
      <c r="O239" s="70"/>
      <c r="P239" s="70"/>
      <c r="Q239" s="70"/>
      <c r="R239" s="70"/>
      <c r="S239" s="70"/>
      <c r="T239" s="71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135</v>
      </c>
      <c r="AU239" s="16" t="s">
        <v>86</v>
      </c>
    </row>
    <row r="240" spans="1:65" s="12" customFormat="1" ht="22.9" customHeight="1">
      <c r="B240" s="169"/>
      <c r="C240" s="170"/>
      <c r="D240" s="171" t="s">
        <v>74</v>
      </c>
      <c r="E240" s="183" t="s">
        <v>144</v>
      </c>
      <c r="F240" s="183" t="s">
        <v>348</v>
      </c>
      <c r="G240" s="170"/>
      <c r="H240" s="170"/>
      <c r="I240" s="173"/>
      <c r="J240" s="184">
        <f>BK240</f>
        <v>0</v>
      </c>
      <c r="K240" s="170"/>
      <c r="L240" s="175"/>
      <c r="M240" s="176"/>
      <c r="N240" s="177"/>
      <c r="O240" s="177"/>
      <c r="P240" s="178">
        <f>SUM(P241:P302)</f>
        <v>0</v>
      </c>
      <c r="Q240" s="177"/>
      <c r="R240" s="178">
        <f>SUM(R241:R302)</f>
        <v>45.010555099999998</v>
      </c>
      <c r="S240" s="177"/>
      <c r="T240" s="179">
        <f>SUM(T241:T302)</f>
        <v>0</v>
      </c>
      <c r="AR240" s="180" t="s">
        <v>83</v>
      </c>
      <c r="AT240" s="181" t="s">
        <v>74</v>
      </c>
      <c r="AU240" s="181" t="s">
        <v>83</v>
      </c>
      <c r="AY240" s="180" t="s">
        <v>126</v>
      </c>
      <c r="BK240" s="182">
        <f>SUM(BK241:BK302)</f>
        <v>0</v>
      </c>
    </row>
    <row r="241" spans="1:65" s="2" customFormat="1" ht="16.5" customHeight="1">
      <c r="A241" s="33"/>
      <c r="B241" s="34"/>
      <c r="C241" s="185" t="s">
        <v>349</v>
      </c>
      <c r="D241" s="185" t="s">
        <v>128</v>
      </c>
      <c r="E241" s="186" t="s">
        <v>350</v>
      </c>
      <c r="F241" s="187" t="s">
        <v>351</v>
      </c>
      <c r="G241" s="188" t="s">
        <v>194</v>
      </c>
      <c r="H241" s="189">
        <v>6.9290000000000003</v>
      </c>
      <c r="I241" s="190"/>
      <c r="J241" s="191">
        <f>ROUND(I241*H241,2)</f>
        <v>0</v>
      </c>
      <c r="K241" s="187" t="s">
        <v>132</v>
      </c>
      <c r="L241" s="38"/>
      <c r="M241" s="192" t="s">
        <v>1</v>
      </c>
      <c r="N241" s="193" t="s">
        <v>40</v>
      </c>
      <c r="O241" s="70"/>
      <c r="P241" s="194">
        <f>O241*H241</f>
        <v>0</v>
      </c>
      <c r="Q241" s="194">
        <v>2.8332299999999999</v>
      </c>
      <c r="R241" s="194">
        <f>Q241*H241</f>
        <v>19.63145067</v>
      </c>
      <c r="S241" s="194">
        <v>0</v>
      </c>
      <c r="T241" s="195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6" t="s">
        <v>133</v>
      </c>
      <c r="AT241" s="196" t="s">
        <v>128</v>
      </c>
      <c r="AU241" s="196" t="s">
        <v>86</v>
      </c>
      <c r="AY241" s="16" t="s">
        <v>126</v>
      </c>
      <c r="BE241" s="197">
        <f>IF(N241="základní",J241,0)</f>
        <v>0</v>
      </c>
      <c r="BF241" s="197">
        <f>IF(N241="snížená",J241,0)</f>
        <v>0</v>
      </c>
      <c r="BG241" s="197">
        <f>IF(N241="zákl. přenesená",J241,0)</f>
        <v>0</v>
      </c>
      <c r="BH241" s="197">
        <f>IF(N241="sníž. přenesená",J241,0)</f>
        <v>0</v>
      </c>
      <c r="BI241" s="197">
        <f>IF(N241="nulová",J241,0)</f>
        <v>0</v>
      </c>
      <c r="BJ241" s="16" t="s">
        <v>83</v>
      </c>
      <c r="BK241" s="197">
        <f>ROUND(I241*H241,2)</f>
        <v>0</v>
      </c>
      <c r="BL241" s="16" t="s">
        <v>133</v>
      </c>
      <c r="BM241" s="196" t="s">
        <v>352</v>
      </c>
    </row>
    <row r="242" spans="1:65" s="2" customFormat="1" ht="19.5">
      <c r="A242" s="33"/>
      <c r="B242" s="34"/>
      <c r="C242" s="35"/>
      <c r="D242" s="198" t="s">
        <v>135</v>
      </c>
      <c r="E242" s="35"/>
      <c r="F242" s="199" t="s">
        <v>353</v>
      </c>
      <c r="G242" s="35"/>
      <c r="H242" s="35"/>
      <c r="I242" s="200"/>
      <c r="J242" s="35"/>
      <c r="K242" s="35"/>
      <c r="L242" s="38"/>
      <c r="M242" s="201"/>
      <c r="N242" s="202"/>
      <c r="O242" s="70"/>
      <c r="P242" s="70"/>
      <c r="Q242" s="70"/>
      <c r="R242" s="70"/>
      <c r="S242" s="70"/>
      <c r="T242" s="71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6" t="s">
        <v>135</v>
      </c>
      <c r="AU242" s="16" t="s">
        <v>86</v>
      </c>
    </row>
    <row r="243" spans="1:65" s="2" customFormat="1" ht="19.5">
      <c r="A243" s="33"/>
      <c r="B243" s="34"/>
      <c r="C243" s="35"/>
      <c r="D243" s="198" t="s">
        <v>354</v>
      </c>
      <c r="E243" s="35"/>
      <c r="F243" s="214" t="s">
        <v>355</v>
      </c>
      <c r="G243" s="35"/>
      <c r="H243" s="35"/>
      <c r="I243" s="200"/>
      <c r="J243" s="35"/>
      <c r="K243" s="35"/>
      <c r="L243" s="38"/>
      <c r="M243" s="201"/>
      <c r="N243" s="202"/>
      <c r="O243" s="70"/>
      <c r="P243" s="70"/>
      <c r="Q243" s="70"/>
      <c r="R243" s="70"/>
      <c r="S243" s="70"/>
      <c r="T243" s="71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354</v>
      </c>
      <c r="AU243" s="16" t="s">
        <v>86</v>
      </c>
    </row>
    <row r="244" spans="1:65" s="13" customFormat="1" ht="11.25">
      <c r="B244" s="203"/>
      <c r="C244" s="204"/>
      <c r="D244" s="198" t="s">
        <v>137</v>
      </c>
      <c r="E244" s="205" t="s">
        <v>1</v>
      </c>
      <c r="F244" s="206" t="s">
        <v>356</v>
      </c>
      <c r="G244" s="204"/>
      <c r="H244" s="207">
        <v>3.88</v>
      </c>
      <c r="I244" s="208"/>
      <c r="J244" s="204"/>
      <c r="K244" s="204"/>
      <c r="L244" s="209"/>
      <c r="M244" s="210"/>
      <c r="N244" s="211"/>
      <c r="O244" s="211"/>
      <c r="P244" s="211"/>
      <c r="Q244" s="211"/>
      <c r="R244" s="211"/>
      <c r="S244" s="211"/>
      <c r="T244" s="212"/>
      <c r="AT244" s="213" t="s">
        <v>137</v>
      </c>
      <c r="AU244" s="213" t="s">
        <v>86</v>
      </c>
      <c r="AV244" s="13" t="s">
        <v>86</v>
      </c>
      <c r="AW244" s="13" t="s">
        <v>32</v>
      </c>
      <c r="AX244" s="13" t="s">
        <v>75</v>
      </c>
      <c r="AY244" s="213" t="s">
        <v>126</v>
      </c>
    </row>
    <row r="245" spans="1:65" s="13" customFormat="1" ht="11.25">
      <c r="B245" s="203"/>
      <c r="C245" s="204"/>
      <c r="D245" s="198" t="s">
        <v>137</v>
      </c>
      <c r="E245" s="205" t="s">
        <v>1</v>
      </c>
      <c r="F245" s="206" t="s">
        <v>357</v>
      </c>
      <c r="G245" s="204"/>
      <c r="H245" s="207">
        <v>3.0489999999999999</v>
      </c>
      <c r="I245" s="208"/>
      <c r="J245" s="204"/>
      <c r="K245" s="204"/>
      <c r="L245" s="209"/>
      <c r="M245" s="210"/>
      <c r="N245" s="211"/>
      <c r="O245" s="211"/>
      <c r="P245" s="211"/>
      <c r="Q245" s="211"/>
      <c r="R245" s="211"/>
      <c r="S245" s="211"/>
      <c r="T245" s="212"/>
      <c r="AT245" s="213" t="s">
        <v>137</v>
      </c>
      <c r="AU245" s="213" t="s">
        <v>86</v>
      </c>
      <c r="AV245" s="13" t="s">
        <v>86</v>
      </c>
      <c r="AW245" s="13" t="s">
        <v>32</v>
      </c>
      <c r="AX245" s="13" t="s">
        <v>75</v>
      </c>
      <c r="AY245" s="213" t="s">
        <v>126</v>
      </c>
    </row>
    <row r="246" spans="1:65" s="2" customFormat="1" ht="16.5" customHeight="1">
      <c r="A246" s="33"/>
      <c r="B246" s="34"/>
      <c r="C246" s="185" t="s">
        <v>358</v>
      </c>
      <c r="D246" s="185" t="s">
        <v>128</v>
      </c>
      <c r="E246" s="186" t="s">
        <v>359</v>
      </c>
      <c r="F246" s="187" t="s">
        <v>360</v>
      </c>
      <c r="G246" s="188" t="s">
        <v>187</v>
      </c>
      <c r="H246" s="189">
        <v>16.39</v>
      </c>
      <c r="I246" s="190"/>
      <c r="J246" s="191">
        <f>ROUND(I246*H246,2)</f>
        <v>0</v>
      </c>
      <c r="K246" s="187" t="s">
        <v>132</v>
      </c>
      <c r="L246" s="38"/>
      <c r="M246" s="192" t="s">
        <v>1</v>
      </c>
      <c r="N246" s="193" t="s">
        <v>40</v>
      </c>
      <c r="O246" s="70"/>
      <c r="P246" s="194">
        <f>O246*H246</f>
        <v>0</v>
      </c>
      <c r="Q246" s="194">
        <v>8.6499999999999997E-3</v>
      </c>
      <c r="R246" s="194">
        <f>Q246*H246</f>
        <v>0.1417735</v>
      </c>
      <c r="S246" s="194">
        <v>0</v>
      </c>
      <c r="T246" s="195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6" t="s">
        <v>133</v>
      </c>
      <c r="AT246" s="196" t="s">
        <v>128</v>
      </c>
      <c r="AU246" s="196" t="s">
        <v>86</v>
      </c>
      <c r="AY246" s="16" t="s">
        <v>126</v>
      </c>
      <c r="BE246" s="197">
        <f>IF(N246="základní",J246,0)</f>
        <v>0</v>
      </c>
      <c r="BF246" s="197">
        <f>IF(N246="snížená",J246,0)</f>
        <v>0</v>
      </c>
      <c r="BG246" s="197">
        <f>IF(N246="zákl. přenesená",J246,0)</f>
        <v>0</v>
      </c>
      <c r="BH246" s="197">
        <f>IF(N246="sníž. přenesená",J246,0)</f>
        <v>0</v>
      </c>
      <c r="BI246" s="197">
        <f>IF(N246="nulová",J246,0)</f>
        <v>0</v>
      </c>
      <c r="BJ246" s="16" t="s">
        <v>83</v>
      </c>
      <c r="BK246" s="197">
        <f>ROUND(I246*H246,2)</f>
        <v>0</v>
      </c>
      <c r="BL246" s="16" t="s">
        <v>133</v>
      </c>
      <c r="BM246" s="196" t="s">
        <v>361</v>
      </c>
    </row>
    <row r="247" spans="1:65" s="2" customFormat="1" ht="29.25">
      <c r="A247" s="33"/>
      <c r="B247" s="34"/>
      <c r="C247" s="35"/>
      <c r="D247" s="198" t="s">
        <v>135</v>
      </c>
      <c r="E247" s="35"/>
      <c r="F247" s="199" t="s">
        <v>362</v>
      </c>
      <c r="G247" s="35"/>
      <c r="H247" s="35"/>
      <c r="I247" s="200"/>
      <c r="J247" s="35"/>
      <c r="K247" s="35"/>
      <c r="L247" s="38"/>
      <c r="M247" s="201"/>
      <c r="N247" s="202"/>
      <c r="O247" s="70"/>
      <c r="P247" s="70"/>
      <c r="Q247" s="70"/>
      <c r="R247" s="70"/>
      <c r="S247" s="70"/>
      <c r="T247" s="71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6" t="s">
        <v>135</v>
      </c>
      <c r="AU247" s="16" t="s">
        <v>86</v>
      </c>
    </row>
    <row r="248" spans="1:65" s="13" customFormat="1" ht="11.25">
      <c r="B248" s="203"/>
      <c r="C248" s="204"/>
      <c r="D248" s="198" t="s">
        <v>137</v>
      </c>
      <c r="E248" s="205" t="s">
        <v>1</v>
      </c>
      <c r="F248" s="206" t="s">
        <v>363</v>
      </c>
      <c r="G248" s="204"/>
      <c r="H248" s="207">
        <v>16.39</v>
      </c>
      <c r="I248" s="208"/>
      <c r="J248" s="204"/>
      <c r="K248" s="204"/>
      <c r="L248" s="209"/>
      <c r="M248" s="210"/>
      <c r="N248" s="211"/>
      <c r="O248" s="211"/>
      <c r="P248" s="211"/>
      <c r="Q248" s="211"/>
      <c r="R248" s="211"/>
      <c r="S248" s="211"/>
      <c r="T248" s="212"/>
      <c r="AT248" s="213" t="s">
        <v>137</v>
      </c>
      <c r="AU248" s="213" t="s">
        <v>86</v>
      </c>
      <c r="AV248" s="13" t="s">
        <v>86</v>
      </c>
      <c r="AW248" s="13" t="s">
        <v>32</v>
      </c>
      <c r="AX248" s="13" t="s">
        <v>83</v>
      </c>
      <c r="AY248" s="213" t="s">
        <v>126</v>
      </c>
    </row>
    <row r="249" spans="1:65" s="2" customFormat="1" ht="16.5" customHeight="1">
      <c r="A249" s="33"/>
      <c r="B249" s="34"/>
      <c r="C249" s="185" t="s">
        <v>364</v>
      </c>
      <c r="D249" s="185" t="s">
        <v>128</v>
      </c>
      <c r="E249" s="186" t="s">
        <v>365</v>
      </c>
      <c r="F249" s="187" t="s">
        <v>366</v>
      </c>
      <c r="G249" s="188" t="s">
        <v>187</v>
      </c>
      <c r="H249" s="189">
        <v>16.39</v>
      </c>
      <c r="I249" s="190"/>
      <c r="J249" s="191">
        <f>ROUND(I249*H249,2)</f>
        <v>0</v>
      </c>
      <c r="K249" s="187" t="s">
        <v>132</v>
      </c>
      <c r="L249" s="38"/>
      <c r="M249" s="192" t="s">
        <v>1</v>
      </c>
      <c r="N249" s="193" t="s">
        <v>40</v>
      </c>
      <c r="O249" s="70"/>
      <c r="P249" s="194">
        <f>O249*H249</f>
        <v>0</v>
      </c>
      <c r="Q249" s="194">
        <v>0</v>
      </c>
      <c r="R249" s="194">
        <f>Q249*H249</f>
        <v>0</v>
      </c>
      <c r="S249" s="194">
        <v>0</v>
      </c>
      <c r="T249" s="195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6" t="s">
        <v>133</v>
      </c>
      <c r="AT249" s="196" t="s">
        <v>128</v>
      </c>
      <c r="AU249" s="196" t="s">
        <v>86</v>
      </c>
      <c r="AY249" s="16" t="s">
        <v>126</v>
      </c>
      <c r="BE249" s="197">
        <f>IF(N249="základní",J249,0)</f>
        <v>0</v>
      </c>
      <c r="BF249" s="197">
        <f>IF(N249="snížená",J249,0)</f>
        <v>0</v>
      </c>
      <c r="BG249" s="197">
        <f>IF(N249="zákl. přenesená",J249,0)</f>
        <v>0</v>
      </c>
      <c r="BH249" s="197">
        <f>IF(N249="sníž. přenesená",J249,0)</f>
        <v>0</v>
      </c>
      <c r="BI249" s="197">
        <f>IF(N249="nulová",J249,0)</f>
        <v>0</v>
      </c>
      <c r="BJ249" s="16" t="s">
        <v>83</v>
      </c>
      <c r="BK249" s="197">
        <f>ROUND(I249*H249,2)</f>
        <v>0</v>
      </c>
      <c r="BL249" s="16" t="s">
        <v>133</v>
      </c>
      <c r="BM249" s="196" t="s">
        <v>367</v>
      </c>
    </row>
    <row r="250" spans="1:65" s="2" customFormat="1" ht="29.25">
      <c r="A250" s="33"/>
      <c r="B250" s="34"/>
      <c r="C250" s="35"/>
      <c r="D250" s="198" t="s">
        <v>135</v>
      </c>
      <c r="E250" s="35"/>
      <c r="F250" s="199" t="s">
        <v>368</v>
      </c>
      <c r="G250" s="35"/>
      <c r="H250" s="35"/>
      <c r="I250" s="200"/>
      <c r="J250" s="35"/>
      <c r="K250" s="35"/>
      <c r="L250" s="38"/>
      <c r="M250" s="201"/>
      <c r="N250" s="202"/>
      <c r="O250" s="70"/>
      <c r="P250" s="70"/>
      <c r="Q250" s="70"/>
      <c r="R250" s="70"/>
      <c r="S250" s="70"/>
      <c r="T250" s="71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6" t="s">
        <v>135</v>
      </c>
      <c r="AU250" s="16" t="s">
        <v>86</v>
      </c>
    </row>
    <row r="251" spans="1:65" s="2" customFormat="1" ht="16.5" customHeight="1">
      <c r="A251" s="33"/>
      <c r="B251" s="34"/>
      <c r="C251" s="185" t="s">
        <v>369</v>
      </c>
      <c r="D251" s="185" t="s">
        <v>128</v>
      </c>
      <c r="E251" s="186" t="s">
        <v>370</v>
      </c>
      <c r="F251" s="187" t="s">
        <v>371</v>
      </c>
      <c r="G251" s="188" t="s">
        <v>299</v>
      </c>
      <c r="H251" s="189">
        <v>5.6000000000000001E-2</v>
      </c>
      <c r="I251" s="190"/>
      <c r="J251" s="191">
        <f>ROUND(I251*H251,2)</f>
        <v>0</v>
      </c>
      <c r="K251" s="187" t="s">
        <v>132</v>
      </c>
      <c r="L251" s="38"/>
      <c r="M251" s="192" t="s">
        <v>1</v>
      </c>
      <c r="N251" s="193" t="s">
        <v>40</v>
      </c>
      <c r="O251" s="70"/>
      <c r="P251" s="194">
        <f>O251*H251</f>
        <v>0</v>
      </c>
      <c r="Q251" s="194">
        <v>1.09528</v>
      </c>
      <c r="R251" s="194">
        <f>Q251*H251</f>
        <v>6.1335680000000004E-2</v>
      </c>
      <c r="S251" s="194">
        <v>0</v>
      </c>
      <c r="T251" s="195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96" t="s">
        <v>133</v>
      </c>
      <c r="AT251" s="196" t="s">
        <v>128</v>
      </c>
      <c r="AU251" s="196" t="s">
        <v>86</v>
      </c>
      <c r="AY251" s="16" t="s">
        <v>126</v>
      </c>
      <c r="BE251" s="197">
        <f>IF(N251="základní",J251,0)</f>
        <v>0</v>
      </c>
      <c r="BF251" s="197">
        <f>IF(N251="snížená",J251,0)</f>
        <v>0</v>
      </c>
      <c r="BG251" s="197">
        <f>IF(N251="zákl. přenesená",J251,0)</f>
        <v>0</v>
      </c>
      <c r="BH251" s="197">
        <f>IF(N251="sníž. přenesená",J251,0)</f>
        <v>0</v>
      </c>
      <c r="BI251" s="197">
        <f>IF(N251="nulová",J251,0)</f>
        <v>0</v>
      </c>
      <c r="BJ251" s="16" t="s">
        <v>83</v>
      </c>
      <c r="BK251" s="197">
        <f>ROUND(I251*H251,2)</f>
        <v>0</v>
      </c>
      <c r="BL251" s="16" t="s">
        <v>133</v>
      </c>
      <c r="BM251" s="196" t="s">
        <v>372</v>
      </c>
    </row>
    <row r="252" spans="1:65" s="2" customFormat="1" ht="29.25">
      <c r="A252" s="33"/>
      <c r="B252" s="34"/>
      <c r="C252" s="35"/>
      <c r="D252" s="198" t="s">
        <v>135</v>
      </c>
      <c r="E252" s="35"/>
      <c r="F252" s="199" t="s">
        <v>373</v>
      </c>
      <c r="G252" s="35"/>
      <c r="H252" s="35"/>
      <c r="I252" s="200"/>
      <c r="J252" s="35"/>
      <c r="K252" s="35"/>
      <c r="L252" s="38"/>
      <c r="M252" s="201"/>
      <c r="N252" s="202"/>
      <c r="O252" s="70"/>
      <c r="P252" s="70"/>
      <c r="Q252" s="70"/>
      <c r="R252" s="70"/>
      <c r="S252" s="70"/>
      <c r="T252" s="71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T252" s="16" t="s">
        <v>135</v>
      </c>
      <c r="AU252" s="16" t="s">
        <v>86</v>
      </c>
    </row>
    <row r="253" spans="1:65" s="13" customFormat="1" ht="11.25">
      <c r="B253" s="203"/>
      <c r="C253" s="204"/>
      <c r="D253" s="198" t="s">
        <v>137</v>
      </c>
      <c r="E253" s="205" t="s">
        <v>1</v>
      </c>
      <c r="F253" s="206" t="s">
        <v>374</v>
      </c>
      <c r="G253" s="204"/>
      <c r="H253" s="207">
        <v>5.6000000000000001E-2</v>
      </c>
      <c r="I253" s="208"/>
      <c r="J253" s="204"/>
      <c r="K253" s="204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137</v>
      </c>
      <c r="AU253" s="213" t="s">
        <v>86</v>
      </c>
      <c r="AV253" s="13" t="s">
        <v>86</v>
      </c>
      <c r="AW253" s="13" t="s">
        <v>32</v>
      </c>
      <c r="AX253" s="13" t="s">
        <v>83</v>
      </c>
      <c r="AY253" s="213" t="s">
        <v>126</v>
      </c>
    </row>
    <row r="254" spans="1:65" s="2" customFormat="1" ht="16.5" customHeight="1">
      <c r="A254" s="33"/>
      <c r="B254" s="34"/>
      <c r="C254" s="185" t="s">
        <v>375</v>
      </c>
      <c r="D254" s="185" t="s">
        <v>128</v>
      </c>
      <c r="E254" s="186" t="s">
        <v>376</v>
      </c>
      <c r="F254" s="187" t="s">
        <v>377</v>
      </c>
      <c r="G254" s="188" t="s">
        <v>299</v>
      </c>
      <c r="H254" s="189">
        <v>0.45500000000000002</v>
      </c>
      <c r="I254" s="190"/>
      <c r="J254" s="191">
        <f>ROUND(I254*H254,2)</f>
        <v>0</v>
      </c>
      <c r="K254" s="187" t="s">
        <v>132</v>
      </c>
      <c r="L254" s="38"/>
      <c r="M254" s="192" t="s">
        <v>1</v>
      </c>
      <c r="N254" s="193" t="s">
        <v>40</v>
      </c>
      <c r="O254" s="70"/>
      <c r="P254" s="194">
        <f>O254*H254</f>
        <v>0</v>
      </c>
      <c r="Q254" s="194">
        <v>1.03955</v>
      </c>
      <c r="R254" s="194">
        <f>Q254*H254</f>
        <v>0.47299524999999998</v>
      </c>
      <c r="S254" s="194">
        <v>0</v>
      </c>
      <c r="T254" s="195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6" t="s">
        <v>133</v>
      </c>
      <c r="AT254" s="196" t="s">
        <v>128</v>
      </c>
      <c r="AU254" s="196" t="s">
        <v>86</v>
      </c>
      <c r="AY254" s="16" t="s">
        <v>126</v>
      </c>
      <c r="BE254" s="197">
        <f>IF(N254="základní",J254,0)</f>
        <v>0</v>
      </c>
      <c r="BF254" s="197">
        <f>IF(N254="snížená",J254,0)</f>
        <v>0</v>
      </c>
      <c r="BG254" s="197">
        <f>IF(N254="zákl. přenesená",J254,0)</f>
        <v>0</v>
      </c>
      <c r="BH254" s="197">
        <f>IF(N254="sníž. přenesená",J254,0)</f>
        <v>0</v>
      </c>
      <c r="BI254" s="197">
        <f>IF(N254="nulová",J254,0)</f>
        <v>0</v>
      </c>
      <c r="BJ254" s="16" t="s">
        <v>83</v>
      </c>
      <c r="BK254" s="197">
        <f>ROUND(I254*H254,2)</f>
        <v>0</v>
      </c>
      <c r="BL254" s="16" t="s">
        <v>133</v>
      </c>
      <c r="BM254" s="196" t="s">
        <v>378</v>
      </c>
    </row>
    <row r="255" spans="1:65" s="2" customFormat="1" ht="29.25">
      <c r="A255" s="33"/>
      <c r="B255" s="34"/>
      <c r="C255" s="35"/>
      <c r="D255" s="198" t="s">
        <v>135</v>
      </c>
      <c r="E255" s="35"/>
      <c r="F255" s="199" t="s">
        <v>379</v>
      </c>
      <c r="G255" s="35"/>
      <c r="H255" s="35"/>
      <c r="I255" s="200"/>
      <c r="J255" s="35"/>
      <c r="K255" s="35"/>
      <c r="L255" s="38"/>
      <c r="M255" s="201"/>
      <c r="N255" s="202"/>
      <c r="O255" s="70"/>
      <c r="P255" s="70"/>
      <c r="Q255" s="70"/>
      <c r="R255" s="70"/>
      <c r="S255" s="70"/>
      <c r="T255" s="71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6" t="s">
        <v>135</v>
      </c>
      <c r="AU255" s="16" t="s">
        <v>86</v>
      </c>
    </row>
    <row r="256" spans="1:65" s="13" customFormat="1" ht="11.25">
      <c r="B256" s="203"/>
      <c r="C256" s="204"/>
      <c r="D256" s="198" t="s">
        <v>137</v>
      </c>
      <c r="E256" s="205" t="s">
        <v>1</v>
      </c>
      <c r="F256" s="206" t="s">
        <v>380</v>
      </c>
      <c r="G256" s="204"/>
      <c r="H256" s="207">
        <v>0.45500000000000002</v>
      </c>
      <c r="I256" s="208"/>
      <c r="J256" s="204"/>
      <c r="K256" s="204"/>
      <c r="L256" s="209"/>
      <c r="M256" s="210"/>
      <c r="N256" s="211"/>
      <c r="O256" s="211"/>
      <c r="P256" s="211"/>
      <c r="Q256" s="211"/>
      <c r="R256" s="211"/>
      <c r="S256" s="211"/>
      <c r="T256" s="212"/>
      <c r="AT256" s="213" t="s">
        <v>137</v>
      </c>
      <c r="AU256" s="213" t="s">
        <v>86</v>
      </c>
      <c r="AV256" s="13" t="s">
        <v>86</v>
      </c>
      <c r="AW256" s="13" t="s">
        <v>32</v>
      </c>
      <c r="AX256" s="13" t="s">
        <v>83</v>
      </c>
      <c r="AY256" s="213" t="s">
        <v>126</v>
      </c>
    </row>
    <row r="257" spans="1:65" s="2" customFormat="1" ht="16.5" customHeight="1">
      <c r="A257" s="33"/>
      <c r="B257" s="34"/>
      <c r="C257" s="185" t="s">
        <v>381</v>
      </c>
      <c r="D257" s="185" t="s">
        <v>128</v>
      </c>
      <c r="E257" s="186" t="s">
        <v>382</v>
      </c>
      <c r="F257" s="187" t="s">
        <v>383</v>
      </c>
      <c r="G257" s="188" t="s">
        <v>131</v>
      </c>
      <c r="H257" s="189">
        <v>2</v>
      </c>
      <c r="I257" s="190"/>
      <c r="J257" s="191">
        <f>ROUND(I257*H257,2)</f>
        <v>0</v>
      </c>
      <c r="K257" s="187" t="s">
        <v>132</v>
      </c>
      <c r="L257" s="38"/>
      <c r="M257" s="192" t="s">
        <v>1</v>
      </c>
      <c r="N257" s="193" t="s">
        <v>40</v>
      </c>
      <c r="O257" s="70"/>
      <c r="P257" s="194">
        <f>O257*H257</f>
        <v>0</v>
      </c>
      <c r="Q257" s="194">
        <v>2E-3</v>
      </c>
      <c r="R257" s="194">
        <f>Q257*H257</f>
        <v>4.0000000000000001E-3</v>
      </c>
      <c r="S257" s="194">
        <v>0</v>
      </c>
      <c r="T257" s="195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6" t="s">
        <v>133</v>
      </c>
      <c r="AT257" s="196" t="s">
        <v>128</v>
      </c>
      <c r="AU257" s="196" t="s">
        <v>86</v>
      </c>
      <c r="AY257" s="16" t="s">
        <v>126</v>
      </c>
      <c r="BE257" s="197">
        <f>IF(N257="základní",J257,0)</f>
        <v>0</v>
      </c>
      <c r="BF257" s="197">
        <f>IF(N257="snížená",J257,0)</f>
        <v>0</v>
      </c>
      <c r="BG257" s="197">
        <f>IF(N257="zákl. přenesená",J257,0)</f>
        <v>0</v>
      </c>
      <c r="BH257" s="197">
        <f>IF(N257="sníž. přenesená",J257,0)</f>
        <v>0</v>
      </c>
      <c r="BI257" s="197">
        <f>IF(N257="nulová",J257,0)</f>
        <v>0</v>
      </c>
      <c r="BJ257" s="16" t="s">
        <v>83</v>
      </c>
      <c r="BK257" s="197">
        <f>ROUND(I257*H257,2)</f>
        <v>0</v>
      </c>
      <c r="BL257" s="16" t="s">
        <v>133</v>
      </c>
      <c r="BM257" s="196" t="s">
        <v>384</v>
      </c>
    </row>
    <row r="258" spans="1:65" s="2" customFormat="1" ht="11.25">
      <c r="A258" s="33"/>
      <c r="B258" s="34"/>
      <c r="C258" s="35"/>
      <c r="D258" s="198" t="s">
        <v>135</v>
      </c>
      <c r="E258" s="35"/>
      <c r="F258" s="199" t="s">
        <v>385</v>
      </c>
      <c r="G258" s="35"/>
      <c r="H258" s="35"/>
      <c r="I258" s="200"/>
      <c r="J258" s="35"/>
      <c r="K258" s="35"/>
      <c r="L258" s="38"/>
      <c r="M258" s="201"/>
      <c r="N258" s="202"/>
      <c r="O258" s="70"/>
      <c r="P258" s="70"/>
      <c r="Q258" s="70"/>
      <c r="R258" s="70"/>
      <c r="S258" s="70"/>
      <c r="T258" s="71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6" t="s">
        <v>135</v>
      </c>
      <c r="AU258" s="16" t="s">
        <v>86</v>
      </c>
    </row>
    <row r="259" spans="1:65" s="14" customFormat="1" ht="11.25">
      <c r="B259" s="215"/>
      <c r="C259" s="216"/>
      <c r="D259" s="198" t="s">
        <v>137</v>
      </c>
      <c r="E259" s="217" t="s">
        <v>1</v>
      </c>
      <c r="F259" s="218" t="s">
        <v>386</v>
      </c>
      <c r="G259" s="216"/>
      <c r="H259" s="217" t="s">
        <v>1</v>
      </c>
      <c r="I259" s="219"/>
      <c r="J259" s="216"/>
      <c r="K259" s="216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137</v>
      </c>
      <c r="AU259" s="224" t="s">
        <v>86</v>
      </c>
      <c r="AV259" s="14" t="s">
        <v>83</v>
      </c>
      <c r="AW259" s="14" t="s">
        <v>32</v>
      </c>
      <c r="AX259" s="14" t="s">
        <v>75</v>
      </c>
      <c r="AY259" s="224" t="s">
        <v>126</v>
      </c>
    </row>
    <row r="260" spans="1:65" s="13" customFormat="1" ht="11.25">
      <c r="B260" s="203"/>
      <c r="C260" s="204"/>
      <c r="D260" s="198" t="s">
        <v>137</v>
      </c>
      <c r="E260" s="205" t="s">
        <v>1</v>
      </c>
      <c r="F260" s="206" t="s">
        <v>387</v>
      </c>
      <c r="G260" s="204"/>
      <c r="H260" s="207">
        <v>1</v>
      </c>
      <c r="I260" s="208"/>
      <c r="J260" s="204"/>
      <c r="K260" s="204"/>
      <c r="L260" s="209"/>
      <c r="M260" s="210"/>
      <c r="N260" s="211"/>
      <c r="O260" s="211"/>
      <c r="P260" s="211"/>
      <c r="Q260" s="211"/>
      <c r="R260" s="211"/>
      <c r="S260" s="211"/>
      <c r="T260" s="212"/>
      <c r="AT260" s="213" t="s">
        <v>137</v>
      </c>
      <c r="AU260" s="213" t="s">
        <v>86</v>
      </c>
      <c r="AV260" s="13" t="s">
        <v>86</v>
      </c>
      <c r="AW260" s="13" t="s">
        <v>32</v>
      </c>
      <c r="AX260" s="13" t="s">
        <v>75</v>
      </c>
      <c r="AY260" s="213" t="s">
        <v>126</v>
      </c>
    </row>
    <row r="261" spans="1:65" s="13" customFormat="1" ht="11.25">
      <c r="B261" s="203"/>
      <c r="C261" s="204"/>
      <c r="D261" s="198" t="s">
        <v>137</v>
      </c>
      <c r="E261" s="205" t="s">
        <v>1</v>
      </c>
      <c r="F261" s="206" t="s">
        <v>388</v>
      </c>
      <c r="G261" s="204"/>
      <c r="H261" s="207">
        <v>1</v>
      </c>
      <c r="I261" s="208"/>
      <c r="J261" s="204"/>
      <c r="K261" s="204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137</v>
      </c>
      <c r="AU261" s="213" t="s">
        <v>86</v>
      </c>
      <c r="AV261" s="13" t="s">
        <v>86</v>
      </c>
      <c r="AW261" s="13" t="s">
        <v>32</v>
      </c>
      <c r="AX261" s="13" t="s">
        <v>75</v>
      </c>
      <c r="AY261" s="213" t="s">
        <v>126</v>
      </c>
    </row>
    <row r="262" spans="1:65" s="2" customFormat="1" ht="16.5" customHeight="1">
      <c r="A262" s="33"/>
      <c r="B262" s="34"/>
      <c r="C262" s="225" t="s">
        <v>389</v>
      </c>
      <c r="D262" s="225" t="s">
        <v>390</v>
      </c>
      <c r="E262" s="226" t="s">
        <v>391</v>
      </c>
      <c r="F262" s="227" t="s">
        <v>392</v>
      </c>
      <c r="G262" s="228" t="s">
        <v>131</v>
      </c>
      <c r="H262" s="229">
        <v>1</v>
      </c>
      <c r="I262" s="230"/>
      <c r="J262" s="231">
        <f>ROUND(I262*H262,2)</f>
        <v>0</v>
      </c>
      <c r="K262" s="227" t="s">
        <v>132</v>
      </c>
      <c r="L262" s="232"/>
      <c r="M262" s="233" t="s">
        <v>1</v>
      </c>
      <c r="N262" s="234" t="s">
        <v>40</v>
      </c>
      <c r="O262" s="70"/>
      <c r="P262" s="194">
        <f>O262*H262</f>
        <v>0</v>
      </c>
      <c r="Q262" s="194">
        <v>2.95</v>
      </c>
      <c r="R262" s="194">
        <f>Q262*H262</f>
        <v>2.95</v>
      </c>
      <c r="S262" s="194">
        <v>0</v>
      </c>
      <c r="T262" s="195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6" t="s">
        <v>167</v>
      </c>
      <c r="AT262" s="196" t="s">
        <v>390</v>
      </c>
      <c r="AU262" s="196" t="s">
        <v>86</v>
      </c>
      <c r="AY262" s="16" t="s">
        <v>126</v>
      </c>
      <c r="BE262" s="197">
        <f>IF(N262="základní",J262,0)</f>
        <v>0</v>
      </c>
      <c r="BF262" s="197">
        <f>IF(N262="snížená",J262,0)</f>
        <v>0</v>
      </c>
      <c r="BG262" s="197">
        <f>IF(N262="zákl. přenesená",J262,0)</f>
        <v>0</v>
      </c>
      <c r="BH262" s="197">
        <f>IF(N262="sníž. přenesená",J262,0)</f>
        <v>0</v>
      </c>
      <c r="BI262" s="197">
        <f>IF(N262="nulová",J262,0)</f>
        <v>0</v>
      </c>
      <c r="BJ262" s="16" t="s">
        <v>83</v>
      </c>
      <c r="BK262" s="197">
        <f>ROUND(I262*H262,2)</f>
        <v>0</v>
      </c>
      <c r="BL262" s="16" t="s">
        <v>133</v>
      </c>
      <c r="BM262" s="196" t="s">
        <v>393</v>
      </c>
    </row>
    <row r="263" spans="1:65" s="2" customFormat="1" ht="11.25">
      <c r="A263" s="33"/>
      <c r="B263" s="34"/>
      <c r="C263" s="35"/>
      <c r="D263" s="198" t="s">
        <v>135</v>
      </c>
      <c r="E263" s="35"/>
      <c r="F263" s="199" t="s">
        <v>392</v>
      </c>
      <c r="G263" s="35"/>
      <c r="H263" s="35"/>
      <c r="I263" s="200"/>
      <c r="J263" s="35"/>
      <c r="K263" s="35"/>
      <c r="L263" s="38"/>
      <c r="M263" s="201"/>
      <c r="N263" s="202"/>
      <c r="O263" s="70"/>
      <c r="P263" s="70"/>
      <c r="Q263" s="70"/>
      <c r="R263" s="70"/>
      <c r="S263" s="70"/>
      <c r="T263" s="71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T263" s="16" t="s">
        <v>135</v>
      </c>
      <c r="AU263" s="16" t="s">
        <v>86</v>
      </c>
    </row>
    <row r="264" spans="1:65" s="2" customFormat="1" ht="19.5">
      <c r="A264" s="33"/>
      <c r="B264" s="34"/>
      <c r="C264" s="35"/>
      <c r="D264" s="198" t="s">
        <v>354</v>
      </c>
      <c r="E264" s="35"/>
      <c r="F264" s="214" t="s">
        <v>394</v>
      </c>
      <c r="G264" s="35"/>
      <c r="H264" s="35"/>
      <c r="I264" s="200"/>
      <c r="J264" s="35"/>
      <c r="K264" s="35"/>
      <c r="L264" s="38"/>
      <c r="M264" s="201"/>
      <c r="N264" s="202"/>
      <c r="O264" s="70"/>
      <c r="P264" s="70"/>
      <c r="Q264" s="70"/>
      <c r="R264" s="70"/>
      <c r="S264" s="70"/>
      <c r="T264" s="71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T264" s="16" t="s">
        <v>354</v>
      </c>
      <c r="AU264" s="16" t="s">
        <v>86</v>
      </c>
    </row>
    <row r="265" spans="1:65" s="13" customFormat="1" ht="11.25">
      <c r="B265" s="203"/>
      <c r="C265" s="204"/>
      <c r="D265" s="198" t="s">
        <v>137</v>
      </c>
      <c r="E265" s="205" t="s">
        <v>1</v>
      </c>
      <c r="F265" s="206" t="s">
        <v>387</v>
      </c>
      <c r="G265" s="204"/>
      <c r="H265" s="207">
        <v>1</v>
      </c>
      <c r="I265" s="208"/>
      <c r="J265" s="204"/>
      <c r="K265" s="204"/>
      <c r="L265" s="209"/>
      <c r="M265" s="210"/>
      <c r="N265" s="211"/>
      <c r="O265" s="211"/>
      <c r="P265" s="211"/>
      <c r="Q265" s="211"/>
      <c r="R265" s="211"/>
      <c r="S265" s="211"/>
      <c r="T265" s="212"/>
      <c r="AT265" s="213" t="s">
        <v>137</v>
      </c>
      <c r="AU265" s="213" t="s">
        <v>86</v>
      </c>
      <c r="AV265" s="13" t="s">
        <v>86</v>
      </c>
      <c r="AW265" s="13" t="s">
        <v>32</v>
      </c>
      <c r="AX265" s="13" t="s">
        <v>83</v>
      </c>
      <c r="AY265" s="213" t="s">
        <v>126</v>
      </c>
    </row>
    <row r="266" spans="1:65" s="2" customFormat="1" ht="16.5" customHeight="1">
      <c r="A266" s="33"/>
      <c r="B266" s="34"/>
      <c r="C266" s="225" t="s">
        <v>395</v>
      </c>
      <c r="D266" s="225" t="s">
        <v>390</v>
      </c>
      <c r="E266" s="226" t="s">
        <v>396</v>
      </c>
      <c r="F266" s="227" t="s">
        <v>397</v>
      </c>
      <c r="G266" s="228" t="s">
        <v>131</v>
      </c>
      <c r="H266" s="229">
        <v>1</v>
      </c>
      <c r="I266" s="230"/>
      <c r="J266" s="231">
        <f>ROUND(I266*H266,2)</f>
        <v>0</v>
      </c>
      <c r="K266" s="227" t="s">
        <v>132</v>
      </c>
      <c r="L266" s="232"/>
      <c r="M266" s="233" t="s">
        <v>1</v>
      </c>
      <c r="N266" s="234" t="s">
        <v>40</v>
      </c>
      <c r="O266" s="70"/>
      <c r="P266" s="194">
        <f>O266*H266</f>
        <v>0</v>
      </c>
      <c r="Q266" s="194">
        <v>5.99</v>
      </c>
      <c r="R266" s="194">
        <f>Q266*H266</f>
        <v>5.99</v>
      </c>
      <c r="S266" s="194">
        <v>0</v>
      </c>
      <c r="T266" s="195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167</v>
      </c>
      <c r="AT266" s="196" t="s">
        <v>390</v>
      </c>
      <c r="AU266" s="196" t="s">
        <v>86</v>
      </c>
      <c r="AY266" s="16" t="s">
        <v>126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6" t="s">
        <v>83</v>
      </c>
      <c r="BK266" s="197">
        <f>ROUND(I266*H266,2)</f>
        <v>0</v>
      </c>
      <c r="BL266" s="16" t="s">
        <v>133</v>
      </c>
      <c r="BM266" s="196" t="s">
        <v>398</v>
      </c>
    </row>
    <row r="267" spans="1:65" s="2" customFormat="1" ht="11.25">
      <c r="A267" s="33"/>
      <c r="B267" s="34"/>
      <c r="C267" s="35"/>
      <c r="D267" s="198" t="s">
        <v>135</v>
      </c>
      <c r="E267" s="35"/>
      <c r="F267" s="199" t="s">
        <v>397</v>
      </c>
      <c r="G267" s="35"/>
      <c r="H267" s="35"/>
      <c r="I267" s="200"/>
      <c r="J267" s="35"/>
      <c r="K267" s="35"/>
      <c r="L267" s="38"/>
      <c r="M267" s="201"/>
      <c r="N267" s="202"/>
      <c r="O267" s="70"/>
      <c r="P267" s="70"/>
      <c r="Q267" s="70"/>
      <c r="R267" s="70"/>
      <c r="S267" s="70"/>
      <c r="T267" s="71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6" t="s">
        <v>135</v>
      </c>
      <c r="AU267" s="16" t="s">
        <v>86</v>
      </c>
    </row>
    <row r="268" spans="1:65" s="2" customFormat="1" ht="19.5">
      <c r="A268" s="33"/>
      <c r="B268" s="34"/>
      <c r="C268" s="35"/>
      <c r="D268" s="198" t="s">
        <v>354</v>
      </c>
      <c r="E268" s="35"/>
      <c r="F268" s="214" t="s">
        <v>394</v>
      </c>
      <c r="G268" s="35"/>
      <c r="H268" s="35"/>
      <c r="I268" s="200"/>
      <c r="J268" s="35"/>
      <c r="K268" s="35"/>
      <c r="L268" s="38"/>
      <c r="M268" s="201"/>
      <c r="N268" s="202"/>
      <c r="O268" s="70"/>
      <c r="P268" s="70"/>
      <c r="Q268" s="70"/>
      <c r="R268" s="70"/>
      <c r="S268" s="70"/>
      <c r="T268" s="71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T268" s="16" t="s">
        <v>354</v>
      </c>
      <c r="AU268" s="16" t="s">
        <v>86</v>
      </c>
    </row>
    <row r="269" spans="1:65" s="13" customFormat="1" ht="11.25">
      <c r="B269" s="203"/>
      <c r="C269" s="204"/>
      <c r="D269" s="198" t="s">
        <v>137</v>
      </c>
      <c r="E269" s="205" t="s">
        <v>1</v>
      </c>
      <c r="F269" s="206" t="s">
        <v>388</v>
      </c>
      <c r="G269" s="204"/>
      <c r="H269" s="207">
        <v>1</v>
      </c>
      <c r="I269" s="208"/>
      <c r="J269" s="204"/>
      <c r="K269" s="204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137</v>
      </c>
      <c r="AU269" s="213" t="s">
        <v>86</v>
      </c>
      <c r="AV269" s="13" t="s">
        <v>86</v>
      </c>
      <c r="AW269" s="13" t="s">
        <v>32</v>
      </c>
      <c r="AX269" s="13" t="s">
        <v>83</v>
      </c>
      <c r="AY269" s="213" t="s">
        <v>126</v>
      </c>
    </row>
    <row r="270" spans="1:65" s="2" customFormat="1" ht="16.5" customHeight="1">
      <c r="A270" s="33"/>
      <c r="B270" s="34"/>
      <c r="C270" s="185" t="s">
        <v>399</v>
      </c>
      <c r="D270" s="185" t="s">
        <v>128</v>
      </c>
      <c r="E270" s="186" t="s">
        <v>400</v>
      </c>
      <c r="F270" s="187" t="s">
        <v>401</v>
      </c>
      <c r="G270" s="188" t="s">
        <v>131</v>
      </c>
      <c r="H270" s="189">
        <v>5</v>
      </c>
      <c r="I270" s="190"/>
      <c r="J270" s="191">
        <f>ROUND(I270*H270,2)</f>
        <v>0</v>
      </c>
      <c r="K270" s="187" t="s">
        <v>132</v>
      </c>
      <c r="L270" s="38"/>
      <c r="M270" s="192" t="s">
        <v>1</v>
      </c>
      <c r="N270" s="193" t="s">
        <v>40</v>
      </c>
      <c r="O270" s="70"/>
      <c r="P270" s="194">
        <f>O270*H270</f>
        <v>0</v>
      </c>
      <c r="Q270" s="194">
        <v>2E-3</v>
      </c>
      <c r="R270" s="194">
        <f>Q270*H270</f>
        <v>0.01</v>
      </c>
      <c r="S270" s="194">
        <v>0</v>
      </c>
      <c r="T270" s="195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96" t="s">
        <v>133</v>
      </c>
      <c r="AT270" s="196" t="s">
        <v>128</v>
      </c>
      <c r="AU270" s="196" t="s">
        <v>86</v>
      </c>
      <c r="AY270" s="16" t="s">
        <v>126</v>
      </c>
      <c r="BE270" s="197">
        <f>IF(N270="základní",J270,0)</f>
        <v>0</v>
      </c>
      <c r="BF270" s="197">
        <f>IF(N270="snížená",J270,0)</f>
        <v>0</v>
      </c>
      <c r="BG270" s="197">
        <f>IF(N270="zákl. přenesená",J270,0)</f>
        <v>0</v>
      </c>
      <c r="BH270" s="197">
        <f>IF(N270="sníž. přenesená",J270,0)</f>
        <v>0</v>
      </c>
      <c r="BI270" s="197">
        <f>IF(N270="nulová",J270,0)</f>
        <v>0</v>
      </c>
      <c r="BJ270" s="16" t="s">
        <v>83</v>
      </c>
      <c r="BK270" s="197">
        <f>ROUND(I270*H270,2)</f>
        <v>0</v>
      </c>
      <c r="BL270" s="16" t="s">
        <v>133</v>
      </c>
      <c r="BM270" s="196" t="s">
        <v>402</v>
      </c>
    </row>
    <row r="271" spans="1:65" s="2" customFormat="1" ht="11.25">
      <c r="A271" s="33"/>
      <c r="B271" s="34"/>
      <c r="C271" s="35"/>
      <c r="D271" s="198" t="s">
        <v>135</v>
      </c>
      <c r="E271" s="35"/>
      <c r="F271" s="199" t="s">
        <v>403</v>
      </c>
      <c r="G271" s="35"/>
      <c r="H271" s="35"/>
      <c r="I271" s="200"/>
      <c r="J271" s="35"/>
      <c r="K271" s="35"/>
      <c r="L271" s="38"/>
      <c r="M271" s="201"/>
      <c r="N271" s="202"/>
      <c r="O271" s="70"/>
      <c r="P271" s="70"/>
      <c r="Q271" s="70"/>
      <c r="R271" s="70"/>
      <c r="S271" s="70"/>
      <c r="T271" s="71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135</v>
      </c>
      <c r="AU271" s="16" t="s">
        <v>86</v>
      </c>
    </row>
    <row r="272" spans="1:65" s="14" customFormat="1" ht="11.25">
      <c r="B272" s="215"/>
      <c r="C272" s="216"/>
      <c r="D272" s="198" t="s">
        <v>137</v>
      </c>
      <c r="E272" s="217" t="s">
        <v>1</v>
      </c>
      <c r="F272" s="218" t="s">
        <v>386</v>
      </c>
      <c r="G272" s="216"/>
      <c r="H272" s="217" t="s">
        <v>1</v>
      </c>
      <c r="I272" s="219"/>
      <c r="J272" s="216"/>
      <c r="K272" s="216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137</v>
      </c>
      <c r="AU272" s="224" t="s">
        <v>86</v>
      </c>
      <c r="AV272" s="14" t="s">
        <v>83</v>
      </c>
      <c r="AW272" s="14" t="s">
        <v>32</v>
      </c>
      <c r="AX272" s="14" t="s">
        <v>75</v>
      </c>
      <c r="AY272" s="224" t="s">
        <v>126</v>
      </c>
    </row>
    <row r="273" spans="1:65" s="13" customFormat="1" ht="11.25">
      <c r="B273" s="203"/>
      <c r="C273" s="204"/>
      <c r="D273" s="198" t="s">
        <v>137</v>
      </c>
      <c r="E273" s="205" t="s">
        <v>1</v>
      </c>
      <c r="F273" s="206" t="s">
        <v>404</v>
      </c>
      <c r="G273" s="204"/>
      <c r="H273" s="207">
        <v>3</v>
      </c>
      <c r="I273" s="208"/>
      <c r="J273" s="204"/>
      <c r="K273" s="204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137</v>
      </c>
      <c r="AU273" s="213" t="s">
        <v>86</v>
      </c>
      <c r="AV273" s="13" t="s">
        <v>86</v>
      </c>
      <c r="AW273" s="13" t="s">
        <v>32</v>
      </c>
      <c r="AX273" s="13" t="s">
        <v>75</v>
      </c>
      <c r="AY273" s="213" t="s">
        <v>126</v>
      </c>
    </row>
    <row r="274" spans="1:65" s="13" customFormat="1" ht="11.25">
      <c r="B274" s="203"/>
      <c r="C274" s="204"/>
      <c r="D274" s="198" t="s">
        <v>137</v>
      </c>
      <c r="E274" s="205" t="s">
        <v>1</v>
      </c>
      <c r="F274" s="206" t="s">
        <v>405</v>
      </c>
      <c r="G274" s="204"/>
      <c r="H274" s="207">
        <v>2</v>
      </c>
      <c r="I274" s="208"/>
      <c r="J274" s="204"/>
      <c r="K274" s="204"/>
      <c r="L274" s="209"/>
      <c r="M274" s="210"/>
      <c r="N274" s="211"/>
      <c r="O274" s="211"/>
      <c r="P274" s="211"/>
      <c r="Q274" s="211"/>
      <c r="R274" s="211"/>
      <c r="S274" s="211"/>
      <c r="T274" s="212"/>
      <c r="AT274" s="213" t="s">
        <v>137</v>
      </c>
      <c r="AU274" s="213" t="s">
        <v>86</v>
      </c>
      <c r="AV274" s="13" t="s">
        <v>86</v>
      </c>
      <c r="AW274" s="13" t="s">
        <v>32</v>
      </c>
      <c r="AX274" s="13" t="s">
        <v>75</v>
      </c>
      <c r="AY274" s="213" t="s">
        <v>126</v>
      </c>
    </row>
    <row r="275" spans="1:65" s="2" customFormat="1" ht="16.5" customHeight="1">
      <c r="A275" s="33"/>
      <c r="B275" s="34"/>
      <c r="C275" s="225" t="s">
        <v>406</v>
      </c>
      <c r="D275" s="225" t="s">
        <v>390</v>
      </c>
      <c r="E275" s="226" t="s">
        <v>407</v>
      </c>
      <c r="F275" s="227" t="s">
        <v>408</v>
      </c>
      <c r="G275" s="228" t="s">
        <v>131</v>
      </c>
      <c r="H275" s="229">
        <v>3</v>
      </c>
      <c r="I275" s="230"/>
      <c r="J275" s="231">
        <f>ROUND(I275*H275,2)</f>
        <v>0</v>
      </c>
      <c r="K275" s="227" t="s">
        <v>132</v>
      </c>
      <c r="L275" s="232"/>
      <c r="M275" s="233" t="s">
        <v>1</v>
      </c>
      <c r="N275" s="234" t="s">
        <v>40</v>
      </c>
      <c r="O275" s="70"/>
      <c r="P275" s="194">
        <f>O275*H275</f>
        <v>0</v>
      </c>
      <c r="Q275" s="194">
        <v>1.74</v>
      </c>
      <c r="R275" s="194">
        <f>Q275*H275</f>
        <v>5.22</v>
      </c>
      <c r="S275" s="194">
        <v>0</v>
      </c>
      <c r="T275" s="195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6" t="s">
        <v>167</v>
      </c>
      <c r="AT275" s="196" t="s">
        <v>390</v>
      </c>
      <c r="AU275" s="196" t="s">
        <v>86</v>
      </c>
      <c r="AY275" s="16" t="s">
        <v>126</v>
      </c>
      <c r="BE275" s="197">
        <f>IF(N275="základní",J275,0)</f>
        <v>0</v>
      </c>
      <c r="BF275" s="197">
        <f>IF(N275="snížená",J275,0)</f>
        <v>0</v>
      </c>
      <c r="BG275" s="197">
        <f>IF(N275="zákl. přenesená",J275,0)</f>
        <v>0</v>
      </c>
      <c r="BH275" s="197">
        <f>IF(N275="sníž. přenesená",J275,0)</f>
        <v>0</v>
      </c>
      <c r="BI275" s="197">
        <f>IF(N275="nulová",J275,0)</f>
        <v>0</v>
      </c>
      <c r="BJ275" s="16" t="s">
        <v>83</v>
      </c>
      <c r="BK275" s="197">
        <f>ROUND(I275*H275,2)</f>
        <v>0</v>
      </c>
      <c r="BL275" s="16" t="s">
        <v>133</v>
      </c>
      <c r="BM275" s="196" t="s">
        <v>409</v>
      </c>
    </row>
    <row r="276" spans="1:65" s="2" customFormat="1" ht="11.25">
      <c r="A276" s="33"/>
      <c r="B276" s="34"/>
      <c r="C276" s="35"/>
      <c r="D276" s="198" t="s">
        <v>135</v>
      </c>
      <c r="E276" s="35"/>
      <c r="F276" s="199" t="s">
        <v>408</v>
      </c>
      <c r="G276" s="35"/>
      <c r="H276" s="35"/>
      <c r="I276" s="200"/>
      <c r="J276" s="35"/>
      <c r="K276" s="35"/>
      <c r="L276" s="38"/>
      <c r="M276" s="201"/>
      <c r="N276" s="202"/>
      <c r="O276" s="70"/>
      <c r="P276" s="70"/>
      <c r="Q276" s="70"/>
      <c r="R276" s="70"/>
      <c r="S276" s="70"/>
      <c r="T276" s="71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135</v>
      </c>
      <c r="AU276" s="16" t="s">
        <v>86</v>
      </c>
    </row>
    <row r="277" spans="1:65" s="2" customFormat="1" ht="19.5">
      <c r="A277" s="33"/>
      <c r="B277" s="34"/>
      <c r="C277" s="35"/>
      <c r="D277" s="198" t="s">
        <v>354</v>
      </c>
      <c r="E277" s="35"/>
      <c r="F277" s="214" t="s">
        <v>394</v>
      </c>
      <c r="G277" s="35"/>
      <c r="H277" s="35"/>
      <c r="I277" s="200"/>
      <c r="J277" s="35"/>
      <c r="K277" s="35"/>
      <c r="L277" s="38"/>
      <c r="M277" s="201"/>
      <c r="N277" s="202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354</v>
      </c>
      <c r="AU277" s="16" t="s">
        <v>86</v>
      </c>
    </row>
    <row r="278" spans="1:65" s="13" customFormat="1" ht="11.25">
      <c r="B278" s="203"/>
      <c r="C278" s="204"/>
      <c r="D278" s="198" t="s">
        <v>137</v>
      </c>
      <c r="E278" s="205" t="s">
        <v>1</v>
      </c>
      <c r="F278" s="206" t="s">
        <v>404</v>
      </c>
      <c r="G278" s="204"/>
      <c r="H278" s="207">
        <v>3</v>
      </c>
      <c r="I278" s="208"/>
      <c r="J278" s="204"/>
      <c r="K278" s="204"/>
      <c r="L278" s="209"/>
      <c r="M278" s="210"/>
      <c r="N278" s="211"/>
      <c r="O278" s="211"/>
      <c r="P278" s="211"/>
      <c r="Q278" s="211"/>
      <c r="R278" s="211"/>
      <c r="S278" s="211"/>
      <c r="T278" s="212"/>
      <c r="AT278" s="213" t="s">
        <v>137</v>
      </c>
      <c r="AU278" s="213" t="s">
        <v>86</v>
      </c>
      <c r="AV278" s="13" t="s">
        <v>86</v>
      </c>
      <c r="AW278" s="13" t="s">
        <v>32</v>
      </c>
      <c r="AX278" s="13" t="s">
        <v>83</v>
      </c>
      <c r="AY278" s="213" t="s">
        <v>126</v>
      </c>
    </row>
    <row r="279" spans="1:65" s="2" customFormat="1" ht="16.5" customHeight="1">
      <c r="A279" s="33"/>
      <c r="B279" s="34"/>
      <c r="C279" s="225" t="s">
        <v>410</v>
      </c>
      <c r="D279" s="225" t="s">
        <v>390</v>
      </c>
      <c r="E279" s="226" t="s">
        <v>411</v>
      </c>
      <c r="F279" s="227" t="s">
        <v>412</v>
      </c>
      <c r="G279" s="228" t="s">
        <v>131</v>
      </c>
      <c r="H279" s="229">
        <v>1</v>
      </c>
      <c r="I279" s="230"/>
      <c r="J279" s="231">
        <f>ROUND(I279*H279,2)</f>
        <v>0</v>
      </c>
      <c r="K279" s="227" t="s">
        <v>132</v>
      </c>
      <c r="L279" s="232"/>
      <c r="M279" s="233" t="s">
        <v>1</v>
      </c>
      <c r="N279" s="234" t="s">
        <v>40</v>
      </c>
      <c r="O279" s="70"/>
      <c r="P279" s="194">
        <f>O279*H279</f>
        <v>0</v>
      </c>
      <c r="Q279" s="194">
        <v>2.54</v>
      </c>
      <c r="R279" s="194">
        <f>Q279*H279</f>
        <v>2.54</v>
      </c>
      <c r="S279" s="194">
        <v>0</v>
      </c>
      <c r="T279" s="19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167</v>
      </c>
      <c r="AT279" s="196" t="s">
        <v>390</v>
      </c>
      <c r="AU279" s="196" t="s">
        <v>86</v>
      </c>
      <c r="AY279" s="16" t="s">
        <v>126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6" t="s">
        <v>83</v>
      </c>
      <c r="BK279" s="197">
        <f>ROUND(I279*H279,2)</f>
        <v>0</v>
      </c>
      <c r="BL279" s="16" t="s">
        <v>133</v>
      </c>
      <c r="BM279" s="196" t="s">
        <v>413</v>
      </c>
    </row>
    <row r="280" spans="1:65" s="2" customFormat="1" ht="11.25">
      <c r="A280" s="33"/>
      <c r="B280" s="34"/>
      <c r="C280" s="35"/>
      <c r="D280" s="198" t="s">
        <v>135</v>
      </c>
      <c r="E280" s="35"/>
      <c r="F280" s="199" t="s">
        <v>412</v>
      </c>
      <c r="G280" s="35"/>
      <c r="H280" s="35"/>
      <c r="I280" s="200"/>
      <c r="J280" s="35"/>
      <c r="K280" s="35"/>
      <c r="L280" s="38"/>
      <c r="M280" s="201"/>
      <c r="N280" s="202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135</v>
      </c>
      <c r="AU280" s="16" t="s">
        <v>86</v>
      </c>
    </row>
    <row r="281" spans="1:65" s="2" customFormat="1" ht="19.5">
      <c r="A281" s="33"/>
      <c r="B281" s="34"/>
      <c r="C281" s="35"/>
      <c r="D281" s="198" t="s">
        <v>354</v>
      </c>
      <c r="E281" s="35"/>
      <c r="F281" s="214" t="s">
        <v>394</v>
      </c>
      <c r="G281" s="35"/>
      <c r="H281" s="35"/>
      <c r="I281" s="200"/>
      <c r="J281" s="35"/>
      <c r="K281" s="35"/>
      <c r="L281" s="38"/>
      <c r="M281" s="201"/>
      <c r="N281" s="202"/>
      <c r="O281" s="70"/>
      <c r="P281" s="70"/>
      <c r="Q281" s="70"/>
      <c r="R281" s="70"/>
      <c r="S281" s="70"/>
      <c r="T281" s="71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T281" s="16" t="s">
        <v>354</v>
      </c>
      <c r="AU281" s="16" t="s">
        <v>86</v>
      </c>
    </row>
    <row r="282" spans="1:65" s="13" customFormat="1" ht="11.25">
      <c r="B282" s="203"/>
      <c r="C282" s="204"/>
      <c r="D282" s="198" t="s">
        <v>137</v>
      </c>
      <c r="E282" s="205" t="s">
        <v>1</v>
      </c>
      <c r="F282" s="206" t="s">
        <v>388</v>
      </c>
      <c r="G282" s="204"/>
      <c r="H282" s="207">
        <v>1</v>
      </c>
      <c r="I282" s="208"/>
      <c r="J282" s="204"/>
      <c r="K282" s="204"/>
      <c r="L282" s="209"/>
      <c r="M282" s="210"/>
      <c r="N282" s="211"/>
      <c r="O282" s="211"/>
      <c r="P282" s="211"/>
      <c r="Q282" s="211"/>
      <c r="R282" s="211"/>
      <c r="S282" s="211"/>
      <c r="T282" s="212"/>
      <c r="AT282" s="213" t="s">
        <v>137</v>
      </c>
      <c r="AU282" s="213" t="s">
        <v>86</v>
      </c>
      <c r="AV282" s="13" t="s">
        <v>86</v>
      </c>
      <c r="AW282" s="13" t="s">
        <v>32</v>
      </c>
      <c r="AX282" s="13" t="s">
        <v>83</v>
      </c>
      <c r="AY282" s="213" t="s">
        <v>126</v>
      </c>
    </row>
    <row r="283" spans="1:65" s="2" customFormat="1" ht="16.5" customHeight="1">
      <c r="A283" s="33"/>
      <c r="B283" s="34"/>
      <c r="C283" s="225" t="s">
        <v>414</v>
      </c>
      <c r="D283" s="225" t="s">
        <v>390</v>
      </c>
      <c r="E283" s="226" t="s">
        <v>415</v>
      </c>
      <c r="F283" s="227" t="s">
        <v>416</v>
      </c>
      <c r="G283" s="228" t="s">
        <v>131</v>
      </c>
      <c r="H283" s="229">
        <v>1</v>
      </c>
      <c r="I283" s="230"/>
      <c r="J283" s="231">
        <f>ROUND(I283*H283,2)</f>
        <v>0</v>
      </c>
      <c r="K283" s="227" t="s">
        <v>132</v>
      </c>
      <c r="L283" s="232"/>
      <c r="M283" s="233" t="s">
        <v>1</v>
      </c>
      <c r="N283" s="234" t="s">
        <v>40</v>
      </c>
      <c r="O283" s="70"/>
      <c r="P283" s="194">
        <f>O283*H283</f>
        <v>0</v>
      </c>
      <c r="Q283" s="194">
        <v>5.07</v>
      </c>
      <c r="R283" s="194">
        <f>Q283*H283</f>
        <v>5.07</v>
      </c>
      <c r="S283" s="194">
        <v>0</v>
      </c>
      <c r="T283" s="195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6" t="s">
        <v>167</v>
      </c>
      <c r="AT283" s="196" t="s">
        <v>390</v>
      </c>
      <c r="AU283" s="196" t="s">
        <v>86</v>
      </c>
      <c r="AY283" s="16" t="s">
        <v>126</v>
      </c>
      <c r="BE283" s="197">
        <f>IF(N283="základní",J283,0)</f>
        <v>0</v>
      </c>
      <c r="BF283" s="197">
        <f>IF(N283="snížená",J283,0)</f>
        <v>0</v>
      </c>
      <c r="BG283" s="197">
        <f>IF(N283="zákl. přenesená",J283,0)</f>
        <v>0</v>
      </c>
      <c r="BH283" s="197">
        <f>IF(N283="sníž. přenesená",J283,0)</f>
        <v>0</v>
      </c>
      <c r="BI283" s="197">
        <f>IF(N283="nulová",J283,0)</f>
        <v>0</v>
      </c>
      <c r="BJ283" s="16" t="s">
        <v>83</v>
      </c>
      <c r="BK283" s="197">
        <f>ROUND(I283*H283,2)</f>
        <v>0</v>
      </c>
      <c r="BL283" s="16" t="s">
        <v>133</v>
      </c>
      <c r="BM283" s="196" t="s">
        <v>417</v>
      </c>
    </row>
    <row r="284" spans="1:65" s="2" customFormat="1" ht="11.25">
      <c r="A284" s="33"/>
      <c r="B284" s="34"/>
      <c r="C284" s="35"/>
      <c r="D284" s="198" t="s">
        <v>135</v>
      </c>
      <c r="E284" s="35"/>
      <c r="F284" s="199" t="s">
        <v>416</v>
      </c>
      <c r="G284" s="35"/>
      <c r="H284" s="35"/>
      <c r="I284" s="200"/>
      <c r="J284" s="35"/>
      <c r="K284" s="35"/>
      <c r="L284" s="38"/>
      <c r="M284" s="201"/>
      <c r="N284" s="202"/>
      <c r="O284" s="70"/>
      <c r="P284" s="70"/>
      <c r="Q284" s="70"/>
      <c r="R284" s="70"/>
      <c r="S284" s="70"/>
      <c r="T284" s="71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T284" s="16" t="s">
        <v>135</v>
      </c>
      <c r="AU284" s="16" t="s">
        <v>86</v>
      </c>
    </row>
    <row r="285" spans="1:65" s="2" customFormat="1" ht="19.5">
      <c r="A285" s="33"/>
      <c r="B285" s="34"/>
      <c r="C285" s="35"/>
      <c r="D285" s="198" t="s">
        <v>354</v>
      </c>
      <c r="E285" s="35"/>
      <c r="F285" s="214" t="s">
        <v>394</v>
      </c>
      <c r="G285" s="35"/>
      <c r="H285" s="35"/>
      <c r="I285" s="200"/>
      <c r="J285" s="35"/>
      <c r="K285" s="35"/>
      <c r="L285" s="38"/>
      <c r="M285" s="201"/>
      <c r="N285" s="202"/>
      <c r="O285" s="70"/>
      <c r="P285" s="70"/>
      <c r="Q285" s="70"/>
      <c r="R285" s="70"/>
      <c r="S285" s="70"/>
      <c r="T285" s="71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T285" s="16" t="s">
        <v>354</v>
      </c>
      <c r="AU285" s="16" t="s">
        <v>86</v>
      </c>
    </row>
    <row r="286" spans="1:65" s="13" customFormat="1" ht="11.25">
      <c r="B286" s="203"/>
      <c r="C286" s="204"/>
      <c r="D286" s="198" t="s">
        <v>137</v>
      </c>
      <c r="E286" s="205" t="s">
        <v>1</v>
      </c>
      <c r="F286" s="206" t="s">
        <v>388</v>
      </c>
      <c r="G286" s="204"/>
      <c r="H286" s="207">
        <v>1</v>
      </c>
      <c r="I286" s="208"/>
      <c r="J286" s="204"/>
      <c r="K286" s="204"/>
      <c r="L286" s="209"/>
      <c r="M286" s="210"/>
      <c r="N286" s="211"/>
      <c r="O286" s="211"/>
      <c r="P286" s="211"/>
      <c r="Q286" s="211"/>
      <c r="R286" s="211"/>
      <c r="S286" s="211"/>
      <c r="T286" s="212"/>
      <c r="AT286" s="213" t="s">
        <v>137</v>
      </c>
      <c r="AU286" s="213" t="s">
        <v>86</v>
      </c>
      <c r="AV286" s="13" t="s">
        <v>86</v>
      </c>
      <c r="AW286" s="13" t="s">
        <v>32</v>
      </c>
      <c r="AX286" s="13" t="s">
        <v>83</v>
      </c>
      <c r="AY286" s="213" t="s">
        <v>126</v>
      </c>
    </row>
    <row r="287" spans="1:65" s="2" customFormat="1" ht="16.5" customHeight="1">
      <c r="A287" s="33"/>
      <c r="B287" s="34"/>
      <c r="C287" s="225" t="s">
        <v>418</v>
      </c>
      <c r="D287" s="225" t="s">
        <v>390</v>
      </c>
      <c r="E287" s="226" t="s">
        <v>419</v>
      </c>
      <c r="F287" s="227" t="s">
        <v>420</v>
      </c>
      <c r="G287" s="228" t="s">
        <v>131</v>
      </c>
      <c r="H287" s="229">
        <v>3</v>
      </c>
      <c r="I287" s="230"/>
      <c r="J287" s="231">
        <f>ROUND(I287*H287,2)</f>
        <v>0</v>
      </c>
      <c r="K287" s="227" t="s">
        <v>132</v>
      </c>
      <c r="L287" s="232"/>
      <c r="M287" s="233" t="s">
        <v>1</v>
      </c>
      <c r="N287" s="234" t="s">
        <v>40</v>
      </c>
      <c r="O287" s="70"/>
      <c r="P287" s="194">
        <f>O287*H287</f>
        <v>0</v>
      </c>
      <c r="Q287" s="194">
        <v>4.0000000000000001E-3</v>
      </c>
      <c r="R287" s="194">
        <f>Q287*H287</f>
        <v>1.2E-2</v>
      </c>
      <c r="S287" s="194">
        <v>0</v>
      </c>
      <c r="T287" s="19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167</v>
      </c>
      <c r="AT287" s="196" t="s">
        <v>390</v>
      </c>
      <c r="AU287" s="196" t="s">
        <v>86</v>
      </c>
      <c r="AY287" s="16" t="s">
        <v>126</v>
      </c>
      <c r="BE287" s="197">
        <f>IF(N287="základní",J287,0)</f>
        <v>0</v>
      </c>
      <c r="BF287" s="197">
        <f>IF(N287="snížená",J287,0)</f>
        <v>0</v>
      </c>
      <c r="BG287" s="197">
        <f>IF(N287="zákl. přenesená",J287,0)</f>
        <v>0</v>
      </c>
      <c r="BH287" s="197">
        <f>IF(N287="sníž. přenesená",J287,0)</f>
        <v>0</v>
      </c>
      <c r="BI287" s="197">
        <f>IF(N287="nulová",J287,0)</f>
        <v>0</v>
      </c>
      <c r="BJ287" s="16" t="s">
        <v>83</v>
      </c>
      <c r="BK287" s="197">
        <f>ROUND(I287*H287,2)</f>
        <v>0</v>
      </c>
      <c r="BL287" s="16" t="s">
        <v>133</v>
      </c>
      <c r="BM287" s="196" t="s">
        <v>421</v>
      </c>
    </row>
    <row r="288" spans="1:65" s="2" customFormat="1" ht="11.25">
      <c r="A288" s="33"/>
      <c r="B288" s="34"/>
      <c r="C288" s="35"/>
      <c r="D288" s="198" t="s">
        <v>135</v>
      </c>
      <c r="E288" s="35"/>
      <c r="F288" s="199" t="s">
        <v>420</v>
      </c>
      <c r="G288" s="35"/>
      <c r="H288" s="35"/>
      <c r="I288" s="200"/>
      <c r="J288" s="35"/>
      <c r="K288" s="35"/>
      <c r="L288" s="38"/>
      <c r="M288" s="201"/>
      <c r="N288" s="202"/>
      <c r="O288" s="70"/>
      <c r="P288" s="70"/>
      <c r="Q288" s="70"/>
      <c r="R288" s="70"/>
      <c r="S288" s="70"/>
      <c r="T288" s="71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135</v>
      </c>
      <c r="AU288" s="16" t="s">
        <v>86</v>
      </c>
    </row>
    <row r="289" spans="1:65" s="2" customFormat="1" ht="16.5" customHeight="1">
      <c r="A289" s="33"/>
      <c r="B289" s="34"/>
      <c r="C289" s="225" t="s">
        <v>422</v>
      </c>
      <c r="D289" s="225" t="s">
        <v>390</v>
      </c>
      <c r="E289" s="226" t="s">
        <v>423</v>
      </c>
      <c r="F289" s="227" t="s">
        <v>424</v>
      </c>
      <c r="G289" s="228" t="s">
        <v>131</v>
      </c>
      <c r="H289" s="229">
        <v>2</v>
      </c>
      <c r="I289" s="230"/>
      <c r="J289" s="231">
        <f>ROUND(I289*H289,2)</f>
        <v>0</v>
      </c>
      <c r="K289" s="227" t="s">
        <v>132</v>
      </c>
      <c r="L289" s="232"/>
      <c r="M289" s="233" t="s">
        <v>1</v>
      </c>
      <c r="N289" s="234" t="s">
        <v>40</v>
      </c>
      <c r="O289" s="70"/>
      <c r="P289" s="194">
        <f>O289*H289</f>
        <v>0</v>
      </c>
      <c r="Q289" s="194">
        <v>2E-3</v>
      </c>
      <c r="R289" s="194">
        <f>Q289*H289</f>
        <v>4.0000000000000001E-3</v>
      </c>
      <c r="S289" s="194">
        <v>0</v>
      </c>
      <c r="T289" s="195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96" t="s">
        <v>167</v>
      </c>
      <c r="AT289" s="196" t="s">
        <v>390</v>
      </c>
      <c r="AU289" s="196" t="s">
        <v>86</v>
      </c>
      <c r="AY289" s="16" t="s">
        <v>126</v>
      </c>
      <c r="BE289" s="197">
        <f>IF(N289="základní",J289,0)</f>
        <v>0</v>
      </c>
      <c r="BF289" s="197">
        <f>IF(N289="snížená",J289,0)</f>
        <v>0</v>
      </c>
      <c r="BG289" s="197">
        <f>IF(N289="zákl. přenesená",J289,0)</f>
        <v>0</v>
      </c>
      <c r="BH289" s="197">
        <f>IF(N289="sníž. přenesená",J289,0)</f>
        <v>0</v>
      </c>
      <c r="BI289" s="197">
        <f>IF(N289="nulová",J289,0)</f>
        <v>0</v>
      </c>
      <c r="BJ289" s="16" t="s">
        <v>83</v>
      </c>
      <c r="BK289" s="197">
        <f>ROUND(I289*H289,2)</f>
        <v>0</v>
      </c>
      <c r="BL289" s="16" t="s">
        <v>133</v>
      </c>
      <c r="BM289" s="196" t="s">
        <v>425</v>
      </c>
    </row>
    <row r="290" spans="1:65" s="2" customFormat="1" ht="11.25">
      <c r="A290" s="33"/>
      <c r="B290" s="34"/>
      <c r="C290" s="35"/>
      <c r="D290" s="198" t="s">
        <v>135</v>
      </c>
      <c r="E290" s="35"/>
      <c r="F290" s="199" t="s">
        <v>424</v>
      </c>
      <c r="G290" s="35"/>
      <c r="H290" s="35"/>
      <c r="I290" s="200"/>
      <c r="J290" s="35"/>
      <c r="K290" s="35"/>
      <c r="L290" s="38"/>
      <c r="M290" s="201"/>
      <c r="N290" s="202"/>
      <c r="O290" s="70"/>
      <c r="P290" s="70"/>
      <c r="Q290" s="70"/>
      <c r="R290" s="70"/>
      <c r="S290" s="70"/>
      <c r="T290" s="71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T290" s="16" t="s">
        <v>135</v>
      </c>
      <c r="AU290" s="16" t="s">
        <v>86</v>
      </c>
    </row>
    <row r="291" spans="1:65" s="2" customFormat="1" ht="16.5" customHeight="1">
      <c r="A291" s="33"/>
      <c r="B291" s="34"/>
      <c r="C291" s="185" t="s">
        <v>426</v>
      </c>
      <c r="D291" s="185" t="s">
        <v>128</v>
      </c>
      <c r="E291" s="186" t="s">
        <v>427</v>
      </c>
      <c r="F291" s="187" t="s">
        <v>428</v>
      </c>
      <c r="G291" s="188" t="s">
        <v>131</v>
      </c>
      <c r="H291" s="189">
        <v>2</v>
      </c>
      <c r="I291" s="190"/>
      <c r="J291" s="191">
        <f>ROUND(I291*H291,2)</f>
        <v>0</v>
      </c>
      <c r="K291" s="187" t="s">
        <v>132</v>
      </c>
      <c r="L291" s="38"/>
      <c r="M291" s="192" t="s">
        <v>1</v>
      </c>
      <c r="N291" s="193" t="s">
        <v>40</v>
      </c>
      <c r="O291" s="70"/>
      <c r="P291" s="194">
        <f>O291*H291</f>
        <v>0</v>
      </c>
      <c r="Q291" s="194">
        <v>0</v>
      </c>
      <c r="R291" s="194">
        <f>Q291*H291</f>
        <v>0</v>
      </c>
      <c r="S291" s="194">
        <v>0</v>
      </c>
      <c r="T291" s="19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133</v>
      </c>
      <c r="AT291" s="196" t="s">
        <v>128</v>
      </c>
      <c r="AU291" s="196" t="s">
        <v>86</v>
      </c>
      <c r="AY291" s="16" t="s">
        <v>126</v>
      </c>
      <c r="BE291" s="197">
        <f>IF(N291="základní",J291,0)</f>
        <v>0</v>
      </c>
      <c r="BF291" s="197">
        <f>IF(N291="snížená",J291,0)</f>
        <v>0</v>
      </c>
      <c r="BG291" s="197">
        <f>IF(N291="zákl. přenesená",J291,0)</f>
        <v>0</v>
      </c>
      <c r="BH291" s="197">
        <f>IF(N291="sníž. přenesená",J291,0)</f>
        <v>0</v>
      </c>
      <c r="BI291" s="197">
        <f>IF(N291="nulová",J291,0)</f>
        <v>0</v>
      </c>
      <c r="BJ291" s="16" t="s">
        <v>83</v>
      </c>
      <c r="BK291" s="197">
        <f>ROUND(I291*H291,2)</f>
        <v>0</v>
      </c>
      <c r="BL291" s="16" t="s">
        <v>133</v>
      </c>
      <c r="BM291" s="196" t="s">
        <v>429</v>
      </c>
    </row>
    <row r="292" spans="1:65" s="2" customFormat="1" ht="11.25">
      <c r="A292" s="33"/>
      <c r="B292" s="34"/>
      <c r="C292" s="35"/>
      <c r="D292" s="198" t="s">
        <v>135</v>
      </c>
      <c r="E292" s="35"/>
      <c r="F292" s="199" t="s">
        <v>430</v>
      </c>
      <c r="G292" s="35"/>
      <c r="H292" s="35"/>
      <c r="I292" s="200"/>
      <c r="J292" s="35"/>
      <c r="K292" s="35"/>
      <c r="L292" s="38"/>
      <c r="M292" s="201"/>
      <c r="N292" s="202"/>
      <c r="O292" s="70"/>
      <c r="P292" s="70"/>
      <c r="Q292" s="70"/>
      <c r="R292" s="70"/>
      <c r="S292" s="70"/>
      <c r="T292" s="71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135</v>
      </c>
      <c r="AU292" s="16" t="s">
        <v>86</v>
      </c>
    </row>
    <row r="293" spans="1:65" s="14" customFormat="1" ht="11.25">
      <c r="B293" s="215"/>
      <c r="C293" s="216"/>
      <c r="D293" s="198" t="s">
        <v>137</v>
      </c>
      <c r="E293" s="217" t="s">
        <v>1</v>
      </c>
      <c r="F293" s="218" t="s">
        <v>386</v>
      </c>
      <c r="G293" s="216"/>
      <c r="H293" s="217" t="s">
        <v>1</v>
      </c>
      <c r="I293" s="219"/>
      <c r="J293" s="216"/>
      <c r="K293" s="216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137</v>
      </c>
      <c r="AU293" s="224" t="s">
        <v>86</v>
      </c>
      <c r="AV293" s="14" t="s">
        <v>83</v>
      </c>
      <c r="AW293" s="14" t="s">
        <v>32</v>
      </c>
      <c r="AX293" s="14" t="s">
        <v>75</v>
      </c>
      <c r="AY293" s="224" t="s">
        <v>126</v>
      </c>
    </row>
    <row r="294" spans="1:65" s="13" customFormat="1" ht="11.25">
      <c r="B294" s="203"/>
      <c r="C294" s="204"/>
      <c r="D294" s="198" t="s">
        <v>137</v>
      </c>
      <c r="E294" s="205" t="s">
        <v>1</v>
      </c>
      <c r="F294" s="206" t="s">
        <v>387</v>
      </c>
      <c r="G294" s="204"/>
      <c r="H294" s="207">
        <v>1</v>
      </c>
      <c r="I294" s="208"/>
      <c r="J294" s="204"/>
      <c r="K294" s="204"/>
      <c r="L294" s="209"/>
      <c r="M294" s="210"/>
      <c r="N294" s="211"/>
      <c r="O294" s="211"/>
      <c r="P294" s="211"/>
      <c r="Q294" s="211"/>
      <c r="R294" s="211"/>
      <c r="S294" s="211"/>
      <c r="T294" s="212"/>
      <c r="AT294" s="213" t="s">
        <v>137</v>
      </c>
      <c r="AU294" s="213" t="s">
        <v>86</v>
      </c>
      <c r="AV294" s="13" t="s">
        <v>86</v>
      </c>
      <c r="AW294" s="13" t="s">
        <v>32</v>
      </c>
      <c r="AX294" s="13" t="s">
        <v>75</v>
      </c>
      <c r="AY294" s="213" t="s">
        <v>126</v>
      </c>
    </row>
    <row r="295" spans="1:65" s="13" customFormat="1" ht="11.25">
      <c r="B295" s="203"/>
      <c r="C295" s="204"/>
      <c r="D295" s="198" t="s">
        <v>137</v>
      </c>
      <c r="E295" s="205" t="s">
        <v>1</v>
      </c>
      <c r="F295" s="206" t="s">
        <v>388</v>
      </c>
      <c r="G295" s="204"/>
      <c r="H295" s="207">
        <v>1</v>
      </c>
      <c r="I295" s="208"/>
      <c r="J295" s="204"/>
      <c r="K295" s="204"/>
      <c r="L295" s="209"/>
      <c r="M295" s="210"/>
      <c r="N295" s="211"/>
      <c r="O295" s="211"/>
      <c r="P295" s="211"/>
      <c r="Q295" s="211"/>
      <c r="R295" s="211"/>
      <c r="S295" s="211"/>
      <c r="T295" s="212"/>
      <c r="AT295" s="213" t="s">
        <v>137</v>
      </c>
      <c r="AU295" s="213" t="s">
        <v>86</v>
      </c>
      <c r="AV295" s="13" t="s">
        <v>86</v>
      </c>
      <c r="AW295" s="13" t="s">
        <v>32</v>
      </c>
      <c r="AX295" s="13" t="s">
        <v>75</v>
      </c>
      <c r="AY295" s="213" t="s">
        <v>126</v>
      </c>
    </row>
    <row r="296" spans="1:65" s="2" customFormat="1" ht="21.75" customHeight="1">
      <c r="A296" s="33"/>
      <c r="B296" s="34"/>
      <c r="C296" s="225" t="s">
        <v>431</v>
      </c>
      <c r="D296" s="225" t="s">
        <v>390</v>
      </c>
      <c r="E296" s="226" t="s">
        <v>432</v>
      </c>
      <c r="F296" s="227" t="s">
        <v>433</v>
      </c>
      <c r="G296" s="228" t="s">
        <v>131</v>
      </c>
      <c r="H296" s="229">
        <v>1</v>
      </c>
      <c r="I296" s="230"/>
      <c r="J296" s="231">
        <f>ROUND(I296*H296,2)</f>
        <v>0</v>
      </c>
      <c r="K296" s="227" t="s">
        <v>132</v>
      </c>
      <c r="L296" s="232"/>
      <c r="M296" s="233" t="s">
        <v>1</v>
      </c>
      <c r="N296" s="234" t="s">
        <v>40</v>
      </c>
      <c r="O296" s="70"/>
      <c r="P296" s="194">
        <f>O296*H296</f>
        <v>0</v>
      </c>
      <c r="Q296" s="194">
        <v>1.1180000000000001</v>
      </c>
      <c r="R296" s="194">
        <f>Q296*H296</f>
        <v>1.1180000000000001</v>
      </c>
      <c r="S296" s="194">
        <v>0</v>
      </c>
      <c r="T296" s="19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167</v>
      </c>
      <c r="AT296" s="196" t="s">
        <v>390</v>
      </c>
      <c r="AU296" s="196" t="s">
        <v>86</v>
      </c>
      <c r="AY296" s="16" t="s">
        <v>126</v>
      </c>
      <c r="BE296" s="197">
        <f>IF(N296="základní",J296,0)</f>
        <v>0</v>
      </c>
      <c r="BF296" s="197">
        <f>IF(N296="snížená",J296,0)</f>
        <v>0</v>
      </c>
      <c r="BG296" s="197">
        <f>IF(N296="zákl. přenesená",J296,0)</f>
        <v>0</v>
      </c>
      <c r="BH296" s="197">
        <f>IF(N296="sníž. přenesená",J296,0)</f>
        <v>0</v>
      </c>
      <c r="BI296" s="197">
        <f>IF(N296="nulová",J296,0)</f>
        <v>0</v>
      </c>
      <c r="BJ296" s="16" t="s">
        <v>83</v>
      </c>
      <c r="BK296" s="197">
        <f>ROUND(I296*H296,2)</f>
        <v>0</v>
      </c>
      <c r="BL296" s="16" t="s">
        <v>133</v>
      </c>
      <c r="BM296" s="196" t="s">
        <v>434</v>
      </c>
    </row>
    <row r="297" spans="1:65" s="2" customFormat="1" ht="11.25">
      <c r="A297" s="33"/>
      <c r="B297" s="34"/>
      <c r="C297" s="35"/>
      <c r="D297" s="198" t="s">
        <v>135</v>
      </c>
      <c r="E297" s="35"/>
      <c r="F297" s="199" t="s">
        <v>433</v>
      </c>
      <c r="G297" s="35"/>
      <c r="H297" s="35"/>
      <c r="I297" s="200"/>
      <c r="J297" s="35"/>
      <c r="K297" s="35"/>
      <c r="L297" s="38"/>
      <c r="M297" s="201"/>
      <c r="N297" s="202"/>
      <c r="O297" s="70"/>
      <c r="P297" s="70"/>
      <c r="Q297" s="70"/>
      <c r="R297" s="70"/>
      <c r="S297" s="70"/>
      <c r="T297" s="71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135</v>
      </c>
      <c r="AU297" s="16" t="s">
        <v>86</v>
      </c>
    </row>
    <row r="298" spans="1:65" s="13" customFormat="1" ht="11.25">
      <c r="B298" s="203"/>
      <c r="C298" s="204"/>
      <c r="D298" s="198" t="s">
        <v>137</v>
      </c>
      <c r="E298" s="205" t="s">
        <v>1</v>
      </c>
      <c r="F298" s="206" t="s">
        <v>387</v>
      </c>
      <c r="G298" s="204"/>
      <c r="H298" s="207">
        <v>1</v>
      </c>
      <c r="I298" s="208"/>
      <c r="J298" s="204"/>
      <c r="K298" s="204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137</v>
      </c>
      <c r="AU298" s="213" t="s">
        <v>86</v>
      </c>
      <c r="AV298" s="13" t="s">
        <v>86</v>
      </c>
      <c r="AW298" s="13" t="s">
        <v>32</v>
      </c>
      <c r="AX298" s="13" t="s">
        <v>83</v>
      </c>
      <c r="AY298" s="213" t="s">
        <v>126</v>
      </c>
    </row>
    <row r="299" spans="1:65" s="2" customFormat="1" ht="21.75" customHeight="1">
      <c r="A299" s="33"/>
      <c r="B299" s="34"/>
      <c r="C299" s="225" t="s">
        <v>435</v>
      </c>
      <c r="D299" s="225" t="s">
        <v>390</v>
      </c>
      <c r="E299" s="226" t="s">
        <v>436</v>
      </c>
      <c r="F299" s="227" t="s">
        <v>437</v>
      </c>
      <c r="G299" s="228" t="s">
        <v>131</v>
      </c>
      <c r="H299" s="229">
        <v>1</v>
      </c>
      <c r="I299" s="230"/>
      <c r="J299" s="231">
        <f>ROUND(I299*H299,2)</f>
        <v>0</v>
      </c>
      <c r="K299" s="227" t="s">
        <v>132</v>
      </c>
      <c r="L299" s="232"/>
      <c r="M299" s="233" t="s">
        <v>1</v>
      </c>
      <c r="N299" s="234" t="s">
        <v>40</v>
      </c>
      <c r="O299" s="70"/>
      <c r="P299" s="194">
        <f>O299*H299</f>
        <v>0</v>
      </c>
      <c r="Q299" s="194">
        <v>1.7849999999999999</v>
      </c>
      <c r="R299" s="194">
        <f>Q299*H299</f>
        <v>1.7849999999999999</v>
      </c>
      <c r="S299" s="194">
        <v>0</v>
      </c>
      <c r="T299" s="195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6" t="s">
        <v>167</v>
      </c>
      <c r="AT299" s="196" t="s">
        <v>390</v>
      </c>
      <c r="AU299" s="196" t="s">
        <v>86</v>
      </c>
      <c r="AY299" s="16" t="s">
        <v>126</v>
      </c>
      <c r="BE299" s="197">
        <f>IF(N299="základní",J299,0)</f>
        <v>0</v>
      </c>
      <c r="BF299" s="197">
        <f>IF(N299="snížená",J299,0)</f>
        <v>0</v>
      </c>
      <c r="BG299" s="197">
        <f>IF(N299="zákl. přenesená",J299,0)</f>
        <v>0</v>
      </c>
      <c r="BH299" s="197">
        <f>IF(N299="sníž. přenesená",J299,0)</f>
        <v>0</v>
      </c>
      <c r="BI299" s="197">
        <f>IF(N299="nulová",J299,0)</f>
        <v>0</v>
      </c>
      <c r="BJ299" s="16" t="s">
        <v>83</v>
      </c>
      <c r="BK299" s="197">
        <f>ROUND(I299*H299,2)</f>
        <v>0</v>
      </c>
      <c r="BL299" s="16" t="s">
        <v>133</v>
      </c>
      <c r="BM299" s="196" t="s">
        <v>438</v>
      </c>
    </row>
    <row r="300" spans="1:65" s="2" customFormat="1" ht="11.25">
      <c r="A300" s="33"/>
      <c r="B300" s="34"/>
      <c r="C300" s="35"/>
      <c r="D300" s="198" t="s">
        <v>135</v>
      </c>
      <c r="E300" s="35"/>
      <c r="F300" s="199" t="s">
        <v>437</v>
      </c>
      <c r="G300" s="35"/>
      <c r="H300" s="35"/>
      <c r="I300" s="200"/>
      <c r="J300" s="35"/>
      <c r="K300" s="35"/>
      <c r="L300" s="38"/>
      <c r="M300" s="201"/>
      <c r="N300" s="202"/>
      <c r="O300" s="70"/>
      <c r="P300" s="70"/>
      <c r="Q300" s="70"/>
      <c r="R300" s="70"/>
      <c r="S300" s="70"/>
      <c r="T300" s="71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6" t="s">
        <v>135</v>
      </c>
      <c r="AU300" s="16" t="s">
        <v>86</v>
      </c>
    </row>
    <row r="301" spans="1:65" s="2" customFormat="1" ht="19.5">
      <c r="A301" s="33"/>
      <c r="B301" s="34"/>
      <c r="C301" s="35"/>
      <c r="D301" s="198" t="s">
        <v>354</v>
      </c>
      <c r="E301" s="35"/>
      <c r="F301" s="214" t="s">
        <v>439</v>
      </c>
      <c r="G301" s="35"/>
      <c r="H301" s="35"/>
      <c r="I301" s="200"/>
      <c r="J301" s="35"/>
      <c r="K301" s="35"/>
      <c r="L301" s="38"/>
      <c r="M301" s="201"/>
      <c r="N301" s="202"/>
      <c r="O301" s="70"/>
      <c r="P301" s="70"/>
      <c r="Q301" s="70"/>
      <c r="R301" s="70"/>
      <c r="S301" s="70"/>
      <c r="T301" s="71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6" t="s">
        <v>354</v>
      </c>
      <c r="AU301" s="16" t="s">
        <v>86</v>
      </c>
    </row>
    <row r="302" spans="1:65" s="13" customFormat="1" ht="11.25">
      <c r="B302" s="203"/>
      <c r="C302" s="204"/>
      <c r="D302" s="198" t="s">
        <v>137</v>
      </c>
      <c r="E302" s="205" t="s">
        <v>1</v>
      </c>
      <c r="F302" s="206" t="s">
        <v>388</v>
      </c>
      <c r="G302" s="204"/>
      <c r="H302" s="207">
        <v>1</v>
      </c>
      <c r="I302" s="208"/>
      <c r="J302" s="204"/>
      <c r="K302" s="204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137</v>
      </c>
      <c r="AU302" s="213" t="s">
        <v>86</v>
      </c>
      <c r="AV302" s="13" t="s">
        <v>86</v>
      </c>
      <c r="AW302" s="13" t="s">
        <v>32</v>
      </c>
      <c r="AX302" s="13" t="s">
        <v>83</v>
      </c>
      <c r="AY302" s="213" t="s">
        <v>126</v>
      </c>
    </row>
    <row r="303" spans="1:65" s="12" customFormat="1" ht="22.9" customHeight="1">
      <c r="B303" s="169"/>
      <c r="C303" s="170"/>
      <c r="D303" s="171" t="s">
        <v>74</v>
      </c>
      <c r="E303" s="183" t="s">
        <v>133</v>
      </c>
      <c r="F303" s="183" t="s">
        <v>440</v>
      </c>
      <c r="G303" s="170"/>
      <c r="H303" s="170"/>
      <c r="I303" s="173"/>
      <c r="J303" s="184">
        <f>BK303</f>
        <v>0</v>
      </c>
      <c r="K303" s="170"/>
      <c r="L303" s="175"/>
      <c r="M303" s="176"/>
      <c r="N303" s="177"/>
      <c r="O303" s="177"/>
      <c r="P303" s="178">
        <f>SUM(P304:P306)</f>
        <v>0</v>
      </c>
      <c r="Q303" s="177"/>
      <c r="R303" s="178">
        <f>SUM(R304:R306)</f>
        <v>108.32639999999999</v>
      </c>
      <c r="S303" s="177"/>
      <c r="T303" s="179">
        <f>SUM(T304:T306)</f>
        <v>0</v>
      </c>
      <c r="AR303" s="180" t="s">
        <v>83</v>
      </c>
      <c r="AT303" s="181" t="s">
        <v>74</v>
      </c>
      <c r="AU303" s="181" t="s">
        <v>83</v>
      </c>
      <c r="AY303" s="180" t="s">
        <v>126</v>
      </c>
      <c r="BK303" s="182">
        <f>SUM(BK304:BK306)</f>
        <v>0</v>
      </c>
    </row>
    <row r="304" spans="1:65" s="2" customFormat="1" ht="16.5" customHeight="1">
      <c r="A304" s="33"/>
      <c r="B304" s="34"/>
      <c r="C304" s="185" t="s">
        <v>441</v>
      </c>
      <c r="D304" s="185" t="s">
        <v>128</v>
      </c>
      <c r="E304" s="186" t="s">
        <v>442</v>
      </c>
      <c r="F304" s="187" t="s">
        <v>443</v>
      </c>
      <c r="G304" s="188" t="s">
        <v>194</v>
      </c>
      <c r="H304" s="189">
        <v>54.25</v>
      </c>
      <c r="I304" s="190"/>
      <c r="J304" s="191">
        <f>ROUND(I304*H304,2)</f>
        <v>0</v>
      </c>
      <c r="K304" s="187" t="s">
        <v>132</v>
      </c>
      <c r="L304" s="38"/>
      <c r="M304" s="192" t="s">
        <v>1</v>
      </c>
      <c r="N304" s="193" t="s">
        <v>40</v>
      </c>
      <c r="O304" s="70"/>
      <c r="P304" s="194">
        <f>O304*H304</f>
        <v>0</v>
      </c>
      <c r="Q304" s="194">
        <v>1.9967999999999999</v>
      </c>
      <c r="R304" s="194">
        <f>Q304*H304</f>
        <v>108.32639999999999</v>
      </c>
      <c r="S304" s="194">
        <v>0</v>
      </c>
      <c r="T304" s="19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96" t="s">
        <v>133</v>
      </c>
      <c r="AT304" s="196" t="s">
        <v>128</v>
      </c>
      <c r="AU304" s="196" t="s">
        <v>86</v>
      </c>
      <c r="AY304" s="16" t="s">
        <v>126</v>
      </c>
      <c r="BE304" s="197">
        <f>IF(N304="základní",J304,0)</f>
        <v>0</v>
      </c>
      <c r="BF304" s="197">
        <f>IF(N304="snížená",J304,0)</f>
        <v>0</v>
      </c>
      <c r="BG304" s="197">
        <f>IF(N304="zákl. přenesená",J304,0)</f>
        <v>0</v>
      </c>
      <c r="BH304" s="197">
        <f>IF(N304="sníž. přenesená",J304,0)</f>
        <v>0</v>
      </c>
      <c r="BI304" s="197">
        <f>IF(N304="nulová",J304,0)</f>
        <v>0</v>
      </c>
      <c r="BJ304" s="16" t="s">
        <v>83</v>
      </c>
      <c r="BK304" s="197">
        <f>ROUND(I304*H304,2)</f>
        <v>0</v>
      </c>
      <c r="BL304" s="16" t="s">
        <v>133</v>
      </c>
      <c r="BM304" s="196" t="s">
        <v>444</v>
      </c>
    </row>
    <row r="305" spans="1:65" s="2" customFormat="1" ht="11.25">
      <c r="A305" s="33"/>
      <c r="B305" s="34"/>
      <c r="C305" s="35"/>
      <c r="D305" s="198" t="s">
        <v>135</v>
      </c>
      <c r="E305" s="35"/>
      <c r="F305" s="199" t="s">
        <v>445</v>
      </c>
      <c r="G305" s="35"/>
      <c r="H305" s="35"/>
      <c r="I305" s="200"/>
      <c r="J305" s="35"/>
      <c r="K305" s="35"/>
      <c r="L305" s="38"/>
      <c r="M305" s="201"/>
      <c r="N305" s="202"/>
      <c r="O305" s="70"/>
      <c r="P305" s="70"/>
      <c r="Q305" s="70"/>
      <c r="R305" s="70"/>
      <c r="S305" s="70"/>
      <c r="T305" s="71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135</v>
      </c>
      <c r="AU305" s="16" t="s">
        <v>86</v>
      </c>
    </row>
    <row r="306" spans="1:65" s="13" customFormat="1" ht="11.25">
      <c r="B306" s="203"/>
      <c r="C306" s="204"/>
      <c r="D306" s="198" t="s">
        <v>137</v>
      </c>
      <c r="E306" s="205" t="s">
        <v>1</v>
      </c>
      <c r="F306" s="206" t="s">
        <v>446</v>
      </c>
      <c r="G306" s="204"/>
      <c r="H306" s="207">
        <v>54.25</v>
      </c>
      <c r="I306" s="208"/>
      <c r="J306" s="204"/>
      <c r="K306" s="204"/>
      <c r="L306" s="209"/>
      <c r="M306" s="210"/>
      <c r="N306" s="211"/>
      <c r="O306" s="211"/>
      <c r="P306" s="211"/>
      <c r="Q306" s="211"/>
      <c r="R306" s="211"/>
      <c r="S306" s="211"/>
      <c r="T306" s="212"/>
      <c r="AT306" s="213" t="s">
        <v>137</v>
      </c>
      <c r="AU306" s="213" t="s">
        <v>86</v>
      </c>
      <c r="AV306" s="13" t="s">
        <v>86</v>
      </c>
      <c r="AW306" s="13" t="s">
        <v>32</v>
      </c>
      <c r="AX306" s="13" t="s">
        <v>83</v>
      </c>
      <c r="AY306" s="213" t="s">
        <v>126</v>
      </c>
    </row>
    <row r="307" spans="1:65" s="12" customFormat="1" ht="22.9" customHeight="1">
      <c r="B307" s="169"/>
      <c r="C307" s="170"/>
      <c r="D307" s="171" t="s">
        <v>74</v>
      </c>
      <c r="E307" s="183" t="s">
        <v>167</v>
      </c>
      <c r="F307" s="183" t="s">
        <v>447</v>
      </c>
      <c r="G307" s="170"/>
      <c r="H307" s="170"/>
      <c r="I307" s="173"/>
      <c r="J307" s="184">
        <f>BK307</f>
        <v>0</v>
      </c>
      <c r="K307" s="170"/>
      <c r="L307" s="175"/>
      <c r="M307" s="176"/>
      <c r="N307" s="177"/>
      <c r="O307" s="177"/>
      <c r="P307" s="178">
        <f>SUM(P308:P345)</f>
        <v>0</v>
      </c>
      <c r="Q307" s="177"/>
      <c r="R307" s="178">
        <f>SUM(R308:R345)</f>
        <v>0.77989159999999991</v>
      </c>
      <c r="S307" s="177"/>
      <c r="T307" s="179">
        <f>SUM(T308:T345)</f>
        <v>0</v>
      </c>
      <c r="AR307" s="180" t="s">
        <v>83</v>
      </c>
      <c r="AT307" s="181" t="s">
        <v>74</v>
      </c>
      <c r="AU307" s="181" t="s">
        <v>83</v>
      </c>
      <c r="AY307" s="180" t="s">
        <v>126</v>
      </c>
      <c r="BK307" s="182">
        <f>SUM(BK308:BK345)</f>
        <v>0</v>
      </c>
    </row>
    <row r="308" spans="1:65" s="2" customFormat="1" ht="16.5" customHeight="1">
      <c r="A308" s="33"/>
      <c r="B308" s="34"/>
      <c r="C308" s="185" t="s">
        <v>448</v>
      </c>
      <c r="D308" s="185" t="s">
        <v>128</v>
      </c>
      <c r="E308" s="186" t="s">
        <v>449</v>
      </c>
      <c r="F308" s="187" t="s">
        <v>450</v>
      </c>
      <c r="G308" s="188" t="s">
        <v>174</v>
      </c>
      <c r="H308" s="189">
        <v>3.7</v>
      </c>
      <c r="I308" s="190"/>
      <c r="J308" s="191">
        <f>ROUND(I308*H308,2)</f>
        <v>0</v>
      </c>
      <c r="K308" s="187" t="s">
        <v>132</v>
      </c>
      <c r="L308" s="38"/>
      <c r="M308" s="192" t="s">
        <v>1</v>
      </c>
      <c r="N308" s="193" t="s">
        <v>40</v>
      </c>
      <c r="O308" s="70"/>
      <c r="P308" s="194">
        <f>O308*H308</f>
        <v>0</v>
      </c>
      <c r="Q308" s="194">
        <v>0</v>
      </c>
      <c r="R308" s="194">
        <f>Q308*H308</f>
        <v>0</v>
      </c>
      <c r="S308" s="194">
        <v>0</v>
      </c>
      <c r="T308" s="195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96" t="s">
        <v>133</v>
      </c>
      <c r="AT308" s="196" t="s">
        <v>128</v>
      </c>
      <c r="AU308" s="196" t="s">
        <v>86</v>
      </c>
      <c r="AY308" s="16" t="s">
        <v>126</v>
      </c>
      <c r="BE308" s="197">
        <f>IF(N308="základní",J308,0)</f>
        <v>0</v>
      </c>
      <c r="BF308" s="197">
        <f>IF(N308="snížená",J308,0)</f>
        <v>0</v>
      </c>
      <c r="BG308" s="197">
        <f>IF(N308="zákl. přenesená",J308,0)</f>
        <v>0</v>
      </c>
      <c r="BH308" s="197">
        <f>IF(N308="sníž. přenesená",J308,0)</f>
        <v>0</v>
      </c>
      <c r="BI308" s="197">
        <f>IF(N308="nulová",J308,0)</f>
        <v>0</v>
      </c>
      <c r="BJ308" s="16" t="s">
        <v>83</v>
      </c>
      <c r="BK308" s="197">
        <f>ROUND(I308*H308,2)</f>
        <v>0</v>
      </c>
      <c r="BL308" s="16" t="s">
        <v>133</v>
      </c>
      <c r="BM308" s="196" t="s">
        <v>451</v>
      </c>
    </row>
    <row r="309" spans="1:65" s="2" customFormat="1" ht="11.25">
      <c r="A309" s="33"/>
      <c r="B309" s="34"/>
      <c r="C309" s="35"/>
      <c r="D309" s="198" t="s">
        <v>135</v>
      </c>
      <c r="E309" s="35"/>
      <c r="F309" s="199" t="s">
        <v>452</v>
      </c>
      <c r="G309" s="35"/>
      <c r="H309" s="35"/>
      <c r="I309" s="200"/>
      <c r="J309" s="35"/>
      <c r="K309" s="35"/>
      <c r="L309" s="38"/>
      <c r="M309" s="201"/>
      <c r="N309" s="202"/>
      <c r="O309" s="70"/>
      <c r="P309" s="70"/>
      <c r="Q309" s="70"/>
      <c r="R309" s="70"/>
      <c r="S309" s="70"/>
      <c r="T309" s="71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6" t="s">
        <v>135</v>
      </c>
      <c r="AU309" s="16" t="s">
        <v>86</v>
      </c>
    </row>
    <row r="310" spans="1:65" s="13" customFormat="1" ht="11.25">
      <c r="B310" s="203"/>
      <c r="C310" s="204"/>
      <c r="D310" s="198" t="s">
        <v>137</v>
      </c>
      <c r="E310" s="205" t="s">
        <v>1</v>
      </c>
      <c r="F310" s="206" t="s">
        <v>453</v>
      </c>
      <c r="G310" s="204"/>
      <c r="H310" s="207">
        <v>3.7</v>
      </c>
      <c r="I310" s="208"/>
      <c r="J310" s="204"/>
      <c r="K310" s="204"/>
      <c r="L310" s="209"/>
      <c r="M310" s="210"/>
      <c r="N310" s="211"/>
      <c r="O310" s="211"/>
      <c r="P310" s="211"/>
      <c r="Q310" s="211"/>
      <c r="R310" s="211"/>
      <c r="S310" s="211"/>
      <c r="T310" s="212"/>
      <c r="AT310" s="213" t="s">
        <v>137</v>
      </c>
      <c r="AU310" s="213" t="s">
        <v>86</v>
      </c>
      <c r="AV310" s="13" t="s">
        <v>86</v>
      </c>
      <c r="AW310" s="13" t="s">
        <v>32</v>
      </c>
      <c r="AX310" s="13" t="s">
        <v>83</v>
      </c>
      <c r="AY310" s="213" t="s">
        <v>126</v>
      </c>
    </row>
    <row r="311" spans="1:65" s="2" customFormat="1" ht="16.5" customHeight="1">
      <c r="A311" s="33"/>
      <c r="B311" s="34"/>
      <c r="C311" s="225" t="s">
        <v>454</v>
      </c>
      <c r="D311" s="225" t="s">
        <v>390</v>
      </c>
      <c r="E311" s="226" t="s">
        <v>455</v>
      </c>
      <c r="F311" s="227" t="s">
        <v>456</v>
      </c>
      <c r="G311" s="228" t="s">
        <v>174</v>
      </c>
      <c r="H311" s="229">
        <v>3.7559999999999998</v>
      </c>
      <c r="I311" s="230"/>
      <c r="J311" s="231">
        <f>ROUND(I311*H311,2)</f>
        <v>0</v>
      </c>
      <c r="K311" s="227" t="s">
        <v>132</v>
      </c>
      <c r="L311" s="232"/>
      <c r="M311" s="233" t="s">
        <v>1</v>
      </c>
      <c r="N311" s="234" t="s">
        <v>40</v>
      </c>
      <c r="O311" s="70"/>
      <c r="P311" s="194">
        <f>O311*H311</f>
        <v>0</v>
      </c>
      <c r="Q311" s="194">
        <v>1.3100000000000001E-2</v>
      </c>
      <c r="R311" s="194">
        <f>Q311*H311</f>
        <v>4.92036E-2</v>
      </c>
      <c r="S311" s="194">
        <v>0</v>
      </c>
      <c r="T311" s="19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6" t="s">
        <v>167</v>
      </c>
      <c r="AT311" s="196" t="s">
        <v>390</v>
      </c>
      <c r="AU311" s="196" t="s">
        <v>86</v>
      </c>
      <c r="AY311" s="16" t="s">
        <v>126</v>
      </c>
      <c r="BE311" s="197">
        <f>IF(N311="základní",J311,0)</f>
        <v>0</v>
      </c>
      <c r="BF311" s="197">
        <f>IF(N311="snížená",J311,0)</f>
        <v>0</v>
      </c>
      <c r="BG311" s="197">
        <f>IF(N311="zákl. přenesená",J311,0)</f>
        <v>0</v>
      </c>
      <c r="BH311" s="197">
        <f>IF(N311="sníž. přenesená",J311,0)</f>
        <v>0</v>
      </c>
      <c r="BI311" s="197">
        <f>IF(N311="nulová",J311,0)</f>
        <v>0</v>
      </c>
      <c r="BJ311" s="16" t="s">
        <v>83</v>
      </c>
      <c r="BK311" s="197">
        <f>ROUND(I311*H311,2)</f>
        <v>0</v>
      </c>
      <c r="BL311" s="16" t="s">
        <v>133</v>
      </c>
      <c r="BM311" s="196" t="s">
        <v>457</v>
      </c>
    </row>
    <row r="312" spans="1:65" s="2" customFormat="1" ht="11.25">
      <c r="A312" s="33"/>
      <c r="B312" s="34"/>
      <c r="C312" s="35"/>
      <c r="D312" s="198" t="s">
        <v>135</v>
      </c>
      <c r="E312" s="35"/>
      <c r="F312" s="199" t="s">
        <v>456</v>
      </c>
      <c r="G312" s="35"/>
      <c r="H312" s="35"/>
      <c r="I312" s="200"/>
      <c r="J312" s="35"/>
      <c r="K312" s="35"/>
      <c r="L312" s="38"/>
      <c r="M312" s="201"/>
      <c r="N312" s="202"/>
      <c r="O312" s="70"/>
      <c r="P312" s="70"/>
      <c r="Q312" s="70"/>
      <c r="R312" s="70"/>
      <c r="S312" s="70"/>
      <c r="T312" s="71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6" t="s">
        <v>135</v>
      </c>
      <c r="AU312" s="16" t="s">
        <v>86</v>
      </c>
    </row>
    <row r="313" spans="1:65" s="13" customFormat="1" ht="11.25">
      <c r="B313" s="203"/>
      <c r="C313" s="204"/>
      <c r="D313" s="198" t="s">
        <v>137</v>
      </c>
      <c r="E313" s="204"/>
      <c r="F313" s="206" t="s">
        <v>458</v>
      </c>
      <c r="G313" s="204"/>
      <c r="H313" s="207">
        <v>3.7559999999999998</v>
      </c>
      <c r="I313" s="208"/>
      <c r="J313" s="204"/>
      <c r="K313" s="204"/>
      <c r="L313" s="209"/>
      <c r="M313" s="210"/>
      <c r="N313" s="211"/>
      <c r="O313" s="211"/>
      <c r="P313" s="211"/>
      <c r="Q313" s="211"/>
      <c r="R313" s="211"/>
      <c r="S313" s="211"/>
      <c r="T313" s="212"/>
      <c r="AT313" s="213" t="s">
        <v>137</v>
      </c>
      <c r="AU313" s="213" t="s">
        <v>86</v>
      </c>
      <c r="AV313" s="13" t="s">
        <v>86</v>
      </c>
      <c r="AW313" s="13" t="s">
        <v>4</v>
      </c>
      <c r="AX313" s="13" t="s">
        <v>83</v>
      </c>
      <c r="AY313" s="213" t="s">
        <v>126</v>
      </c>
    </row>
    <row r="314" spans="1:65" s="2" customFormat="1" ht="16.5" customHeight="1">
      <c r="A314" s="33"/>
      <c r="B314" s="34"/>
      <c r="C314" s="185" t="s">
        <v>459</v>
      </c>
      <c r="D314" s="185" t="s">
        <v>128</v>
      </c>
      <c r="E314" s="186" t="s">
        <v>460</v>
      </c>
      <c r="F314" s="187" t="s">
        <v>461</v>
      </c>
      <c r="G314" s="188" t="s">
        <v>174</v>
      </c>
      <c r="H314" s="189">
        <v>2</v>
      </c>
      <c r="I314" s="190"/>
      <c r="J314" s="191">
        <f>ROUND(I314*H314,2)</f>
        <v>0</v>
      </c>
      <c r="K314" s="187" t="s">
        <v>132</v>
      </c>
      <c r="L314" s="38"/>
      <c r="M314" s="192" t="s">
        <v>1</v>
      </c>
      <c r="N314" s="193" t="s">
        <v>40</v>
      </c>
      <c r="O314" s="70"/>
      <c r="P314" s="194">
        <f>O314*H314</f>
        <v>0</v>
      </c>
      <c r="Q314" s="194">
        <v>0</v>
      </c>
      <c r="R314" s="194">
        <f>Q314*H314</f>
        <v>0</v>
      </c>
      <c r="S314" s="194">
        <v>0</v>
      </c>
      <c r="T314" s="195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133</v>
      </c>
      <c r="AT314" s="196" t="s">
        <v>128</v>
      </c>
      <c r="AU314" s="196" t="s">
        <v>86</v>
      </c>
      <c r="AY314" s="16" t="s">
        <v>126</v>
      </c>
      <c r="BE314" s="197">
        <f>IF(N314="základní",J314,0)</f>
        <v>0</v>
      </c>
      <c r="BF314" s="197">
        <f>IF(N314="snížená",J314,0)</f>
        <v>0</v>
      </c>
      <c r="BG314" s="197">
        <f>IF(N314="zákl. přenesená",J314,0)</f>
        <v>0</v>
      </c>
      <c r="BH314" s="197">
        <f>IF(N314="sníž. přenesená",J314,0)</f>
        <v>0</v>
      </c>
      <c r="BI314" s="197">
        <f>IF(N314="nulová",J314,0)</f>
        <v>0</v>
      </c>
      <c r="BJ314" s="16" t="s">
        <v>83</v>
      </c>
      <c r="BK314" s="197">
        <f>ROUND(I314*H314,2)</f>
        <v>0</v>
      </c>
      <c r="BL314" s="16" t="s">
        <v>133</v>
      </c>
      <c r="BM314" s="196" t="s">
        <v>462</v>
      </c>
    </row>
    <row r="315" spans="1:65" s="2" customFormat="1" ht="11.25">
      <c r="A315" s="33"/>
      <c r="B315" s="34"/>
      <c r="C315" s="35"/>
      <c r="D315" s="198" t="s">
        <v>135</v>
      </c>
      <c r="E315" s="35"/>
      <c r="F315" s="199" t="s">
        <v>463</v>
      </c>
      <c r="G315" s="35"/>
      <c r="H315" s="35"/>
      <c r="I315" s="200"/>
      <c r="J315" s="35"/>
      <c r="K315" s="35"/>
      <c r="L315" s="38"/>
      <c r="M315" s="201"/>
      <c r="N315" s="202"/>
      <c r="O315" s="70"/>
      <c r="P315" s="70"/>
      <c r="Q315" s="70"/>
      <c r="R315" s="70"/>
      <c r="S315" s="70"/>
      <c r="T315" s="71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6" t="s">
        <v>135</v>
      </c>
      <c r="AU315" s="16" t="s">
        <v>86</v>
      </c>
    </row>
    <row r="316" spans="1:65" s="13" customFormat="1" ht="11.25">
      <c r="B316" s="203"/>
      <c r="C316" s="204"/>
      <c r="D316" s="198" t="s">
        <v>137</v>
      </c>
      <c r="E316" s="205" t="s">
        <v>1</v>
      </c>
      <c r="F316" s="206" t="s">
        <v>464</v>
      </c>
      <c r="G316" s="204"/>
      <c r="H316" s="207">
        <v>2</v>
      </c>
      <c r="I316" s="208"/>
      <c r="J316" s="204"/>
      <c r="K316" s="204"/>
      <c r="L316" s="209"/>
      <c r="M316" s="210"/>
      <c r="N316" s="211"/>
      <c r="O316" s="211"/>
      <c r="P316" s="211"/>
      <c r="Q316" s="211"/>
      <c r="R316" s="211"/>
      <c r="S316" s="211"/>
      <c r="T316" s="212"/>
      <c r="AT316" s="213" t="s">
        <v>137</v>
      </c>
      <c r="AU316" s="213" t="s">
        <v>86</v>
      </c>
      <c r="AV316" s="13" t="s">
        <v>86</v>
      </c>
      <c r="AW316" s="13" t="s">
        <v>32</v>
      </c>
      <c r="AX316" s="13" t="s">
        <v>83</v>
      </c>
      <c r="AY316" s="213" t="s">
        <v>126</v>
      </c>
    </row>
    <row r="317" spans="1:65" s="2" customFormat="1" ht="16.5" customHeight="1">
      <c r="A317" s="33"/>
      <c r="B317" s="34"/>
      <c r="C317" s="225" t="s">
        <v>465</v>
      </c>
      <c r="D317" s="225" t="s">
        <v>390</v>
      </c>
      <c r="E317" s="226" t="s">
        <v>466</v>
      </c>
      <c r="F317" s="227" t="s">
        <v>467</v>
      </c>
      <c r="G317" s="228" t="s">
        <v>174</v>
      </c>
      <c r="H317" s="229">
        <v>2.0299999999999998</v>
      </c>
      <c r="I317" s="230"/>
      <c r="J317" s="231">
        <f>ROUND(I317*H317,2)</f>
        <v>0</v>
      </c>
      <c r="K317" s="227" t="s">
        <v>132</v>
      </c>
      <c r="L317" s="232"/>
      <c r="M317" s="233" t="s">
        <v>1</v>
      </c>
      <c r="N317" s="234" t="s">
        <v>40</v>
      </c>
      <c r="O317" s="70"/>
      <c r="P317" s="194">
        <f>O317*H317</f>
        <v>0</v>
      </c>
      <c r="Q317" s="194">
        <v>2.5600000000000001E-2</v>
      </c>
      <c r="R317" s="194">
        <f>Q317*H317</f>
        <v>5.1968E-2</v>
      </c>
      <c r="S317" s="194">
        <v>0</v>
      </c>
      <c r="T317" s="195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6" t="s">
        <v>167</v>
      </c>
      <c r="AT317" s="196" t="s">
        <v>390</v>
      </c>
      <c r="AU317" s="196" t="s">
        <v>86</v>
      </c>
      <c r="AY317" s="16" t="s">
        <v>126</v>
      </c>
      <c r="BE317" s="197">
        <f>IF(N317="základní",J317,0)</f>
        <v>0</v>
      </c>
      <c r="BF317" s="197">
        <f>IF(N317="snížená",J317,0)</f>
        <v>0</v>
      </c>
      <c r="BG317" s="197">
        <f>IF(N317="zákl. přenesená",J317,0)</f>
        <v>0</v>
      </c>
      <c r="BH317" s="197">
        <f>IF(N317="sníž. přenesená",J317,0)</f>
        <v>0</v>
      </c>
      <c r="BI317" s="197">
        <f>IF(N317="nulová",J317,0)</f>
        <v>0</v>
      </c>
      <c r="BJ317" s="16" t="s">
        <v>83</v>
      </c>
      <c r="BK317" s="197">
        <f>ROUND(I317*H317,2)</f>
        <v>0</v>
      </c>
      <c r="BL317" s="16" t="s">
        <v>133</v>
      </c>
      <c r="BM317" s="196" t="s">
        <v>468</v>
      </c>
    </row>
    <row r="318" spans="1:65" s="2" customFormat="1" ht="11.25">
      <c r="A318" s="33"/>
      <c r="B318" s="34"/>
      <c r="C318" s="35"/>
      <c r="D318" s="198" t="s">
        <v>135</v>
      </c>
      <c r="E318" s="35"/>
      <c r="F318" s="199" t="s">
        <v>467</v>
      </c>
      <c r="G318" s="35"/>
      <c r="H318" s="35"/>
      <c r="I318" s="200"/>
      <c r="J318" s="35"/>
      <c r="K318" s="35"/>
      <c r="L318" s="38"/>
      <c r="M318" s="201"/>
      <c r="N318" s="202"/>
      <c r="O318" s="70"/>
      <c r="P318" s="70"/>
      <c r="Q318" s="70"/>
      <c r="R318" s="70"/>
      <c r="S318" s="70"/>
      <c r="T318" s="71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T318" s="16" t="s">
        <v>135</v>
      </c>
      <c r="AU318" s="16" t="s">
        <v>86</v>
      </c>
    </row>
    <row r="319" spans="1:65" s="13" customFormat="1" ht="11.25">
      <c r="B319" s="203"/>
      <c r="C319" s="204"/>
      <c r="D319" s="198" t="s">
        <v>137</v>
      </c>
      <c r="E319" s="204"/>
      <c r="F319" s="206" t="s">
        <v>469</v>
      </c>
      <c r="G319" s="204"/>
      <c r="H319" s="207">
        <v>2.0299999999999998</v>
      </c>
      <c r="I319" s="208"/>
      <c r="J319" s="204"/>
      <c r="K319" s="204"/>
      <c r="L319" s="209"/>
      <c r="M319" s="210"/>
      <c r="N319" s="211"/>
      <c r="O319" s="211"/>
      <c r="P319" s="211"/>
      <c r="Q319" s="211"/>
      <c r="R319" s="211"/>
      <c r="S319" s="211"/>
      <c r="T319" s="212"/>
      <c r="AT319" s="213" t="s">
        <v>137</v>
      </c>
      <c r="AU319" s="213" t="s">
        <v>86</v>
      </c>
      <c r="AV319" s="13" t="s">
        <v>86</v>
      </c>
      <c r="AW319" s="13" t="s">
        <v>4</v>
      </c>
      <c r="AX319" s="13" t="s">
        <v>83</v>
      </c>
      <c r="AY319" s="213" t="s">
        <v>126</v>
      </c>
    </row>
    <row r="320" spans="1:65" s="2" customFormat="1" ht="16.5" customHeight="1">
      <c r="A320" s="33"/>
      <c r="B320" s="34"/>
      <c r="C320" s="185" t="s">
        <v>470</v>
      </c>
      <c r="D320" s="185" t="s">
        <v>128</v>
      </c>
      <c r="E320" s="186" t="s">
        <v>471</v>
      </c>
      <c r="F320" s="187" t="s">
        <v>472</v>
      </c>
      <c r="G320" s="188" t="s">
        <v>131</v>
      </c>
      <c r="H320" s="189">
        <v>1</v>
      </c>
      <c r="I320" s="190"/>
      <c r="J320" s="191">
        <f>ROUND(I320*H320,2)</f>
        <v>0</v>
      </c>
      <c r="K320" s="187" t="s">
        <v>132</v>
      </c>
      <c r="L320" s="38"/>
      <c r="M320" s="192" t="s">
        <v>1</v>
      </c>
      <c r="N320" s="193" t="s">
        <v>40</v>
      </c>
      <c r="O320" s="70"/>
      <c r="P320" s="194">
        <f>O320*H320</f>
        <v>0</v>
      </c>
      <c r="Q320" s="194">
        <v>0</v>
      </c>
      <c r="R320" s="194">
        <f>Q320*H320</f>
        <v>0</v>
      </c>
      <c r="S320" s="194">
        <v>0</v>
      </c>
      <c r="T320" s="195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6" t="s">
        <v>133</v>
      </c>
      <c r="AT320" s="196" t="s">
        <v>128</v>
      </c>
      <c r="AU320" s="196" t="s">
        <v>86</v>
      </c>
      <c r="AY320" s="16" t="s">
        <v>126</v>
      </c>
      <c r="BE320" s="197">
        <f>IF(N320="základní",J320,0)</f>
        <v>0</v>
      </c>
      <c r="BF320" s="197">
        <f>IF(N320="snížená",J320,0)</f>
        <v>0</v>
      </c>
      <c r="BG320" s="197">
        <f>IF(N320="zákl. přenesená",J320,0)</f>
        <v>0</v>
      </c>
      <c r="BH320" s="197">
        <f>IF(N320="sníž. přenesená",J320,0)</f>
        <v>0</v>
      </c>
      <c r="BI320" s="197">
        <f>IF(N320="nulová",J320,0)</f>
        <v>0</v>
      </c>
      <c r="BJ320" s="16" t="s">
        <v>83</v>
      </c>
      <c r="BK320" s="197">
        <f>ROUND(I320*H320,2)</f>
        <v>0</v>
      </c>
      <c r="BL320" s="16" t="s">
        <v>133</v>
      </c>
      <c r="BM320" s="196" t="s">
        <v>473</v>
      </c>
    </row>
    <row r="321" spans="1:65" s="2" customFormat="1" ht="19.5">
      <c r="A321" s="33"/>
      <c r="B321" s="34"/>
      <c r="C321" s="35"/>
      <c r="D321" s="198" t="s">
        <v>135</v>
      </c>
      <c r="E321" s="35"/>
      <c r="F321" s="199" t="s">
        <v>474</v>
      </c>
      <c r="G321" s="35"/>
      <c r="H321" s="35"/>
      <c r="I321" s="200"/>
      <c r="J321" s="35"/>
      <c r="K321" s="35"/>
      <c r="L321" s="38"/>
      <c r="M321" s="201"/>
      <c r="N321" s="202"/>
      <c r="O321" s="70"/>
      <c r="P321" s="70"/>
      <c r="Q321" s="70"/>
      <c r="R321" s="70"/>
      <c r="S321" s="70"/>
      <c r="T321" s="71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6" t="s">
        <v>135</v>
      </c>
      <c r="AU321" s="16" t="s">
        <v>86</v>
      </c>
    </row>
    <row r="322" spans="1:65" s="13" customFormat="1" ht="11.25">
      <c r="B322" s="203"/>
      <c r="C322" s="204"/>
      <c r="D322" s="198" t="s">
        <v>137</v>
      </c>
      <c r="E322" s="205" t="s">
        <v>1</v>
      </c>
      <c r="F322" s="206" t="s">
        <v>475</v>
      </c>
      <c r="G322" s="204"/>
      <c r="H322" s="207">
        <v>1</v>
      </c>
      <c r="I322" s="208"/>
      <c r="J322" s="204"/>
      <c r="K322" s="204"/>
      <c r="L322" s="209"/>
      <c r="M322" s="210"/>
      <c r="N322" s="211"/>
      <c r="O322" s="211"/>
      <c r="P322" s="211"/>
      <c r="Q322" s="211"/>
      <c r="R322" s="211"/>
      <c r="S322" s="211"/>
      <c r="T322" s="212"/>
      <c r="AT322" s="213" t="s">
        <v>137</v>
      </c>
      <c r="AU322" s="213" t="s">
        <v>86</v>
      </c>
      <c r="AV322" s="13" t="s">
        <v>86</v>
      </c>
      <c r="AW322" s="13" t="s">
        <v>32</v>
      </c>
      <c r="AX322" s="13" t="s">
        <v>83</v>
      </c>
      <c r="AY322" s="213" t="s">
        <v>126</v>
      </c>
    </row>
    <row r="323" spans="1:65" s="2" customFormat="1" ht="16.5" customHeight="1">
      <c r="A323" s="33"/>
      <c r="B323" s="34"/>
      <c r="C323" s="225" t="s">
        <v>476</v>
      </c>
      <c r="D323" s="225" t="s">
        <v>390</v>
      </c>
      <c r="E323" s="226" t="s">
        <v>477</v>
      </c>
      <c r="F323" s="227" t="s">
        <v>478</v>
      </c>
      <c r="G323" s="228" t="s">
        <v>131</v>
      </c>
      <c r="H323" s="229">
        <v>1</v>
      </c>
      <c r="I323" s="230"/>
      <c r="J323" s="231">
        <f>ROUND(I323*H323,2)</f>
        <v>0</v>
      </c>
      <c r="K323" s="227" t="s">
        <v>1</v>
      </c>
      <c r="L323" s="232"/>
      <c r="M323" s="233" t="s">
        <v>1</v>
      </c>
      <c r="N323" s="234" t="s">
        <v>40</v>
      </c>
      <c r="O323" s="70"/>
      <c r="P323" s="194">
        <f>O323*H323</f>
        <v>0</v>
      </c>
      <c r="Q323" s="194">
        <v>0</v>
      </c>
      <c r="R323" s="194">
        <f>Q323*H323</f>
        <v>0</v>
      </c>
      <c r="S323" s="194">
        <v>0</v>
      </c>
      <c r="T323" s="195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96" t="s">
        <v>167</v>
      </c>
      <c r="AT323" s="196" t="s">
        <v>390</v>
      </c>
      <c r="AU323" s="196" t="s">
        <v>86</v>
      </c>
      <c r="AY323" s="16" t="s">
        <v>126</v>
      </c>
      <c r="BE323" s="197">
        <f>IF(N323="základní",J323,0)</f>
        <v>0</v>
      </c>
      <c r="BF323" s="197">
        <f>IF(N323="snížená",J323,0)</f>
        <v>0</v>
      </c>
      <c r="BG323" s="197">
        <f>IF(N323="zákl. přenesená",J323,0)</f>
        <v>0</v>
      </c>
      <c r="BH323" s="197">
        <f>IF(N323="sníž. přenesená",J323,0)</f>
        <v>0</v>
      </c>
      <c r="BI323" s="197">
        <f>IF(N323="nulová",J323,0)</f>
        <v>0</v>
      </c>
      <c r="BJ323" s="16" t="s">
        <v>83</v>
      </c>
      <c r="BK323" s="197">
        <f>ROUND(I323*H323,2)</f>
        <v>0</v>
      </c>
      <c r="BL323" s="16" t="s">
        <v>133</v>
      </c>
      <c r="BM323" s="196" t="s">
        <v>479</v>
      </c>
    </row>
    <row r="324" spans="1:65" s="2" customFormat="1" ht="11.25">
      <c r="A324" s="33"/>
      <c r="B324" s="34"/>
      <c r="C324" s="35"/>
      <c r="D324" s="198" t="s">
        <v>135</v>
      </c>
      <c r="E324" s="35"/>
      <c r="F324" s="199" t="s">
        <v>478</v>
      </c>
      <c r="G324" s="35"/>
      <c r="H324" s="35"/>
      <c r="I324" s="200"/>
      <c r="J324" s="35"/>
      <c r="K324" s="35"/>
      <c r="L324" s="38"/>
      <c r="M324" s="201"/>
      <c r="N324" s="202"/>
      <c r="O324" s="70"/>
      <c r="P324" s="70"/>
      <c r="Q324" s="70"/>
      <c r="R324" s="70"/>
      <c r="S324" s="70"/>
      <c r="T324" s="71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6" t="s">
        <v>135</v>
      </c>
      <c r="AU324" s="16" t="s">
        <v>86</v>
      </c>
    </row>
    <row r="325" spans="1:65" s="2" customFormat="1" ht="16.5" customHeight="1">
      <c r="A325" s="33"/>
      <c r="B325" s="34"/>
      <c r="C325" s="185" t="s">
        <v>480</v>
      </c>
      <c r="D325" s="185" t="s">
        <v>128</v>
      </c>
      <c r="E325" s="186" t="s">
        <v>481</v>
      </c>
      <c r="F325" s="187" t="s">
        <v>482</v>
      </c>
      <c r="G325" s="188" t="s">
        <v>131</v>
      </c>
      <c r="H325" s="189">
        <v>2</v>
      </c>
      <c r="I325" s="190"/>
      <c r="J325" s="191">
        <f>ROUND(I325*H325,2)</f>
        <v>0</v>
      </c>
      <c r="K325" s="187" t="s">
        <v>132</v>
      </c>
      <c r="L325" s="38"/>
      <c r="M325" s="192" t="s">
        <v>1</v>
      </c>
      <c r="N325" s="193" t="s">
        <v>40</v>
      </c>
      <c r="O325" s="70"/>
      <c r="P325" s="194">
        <f>O325*H325</f>
        <v>0</v>
      </c>
      <c r="Q325" s="194">
        <v>2.8600000000000001E-3</v>
      </c>
      <c r="R325" s="194">
        <f>Q325*H325</f>
        <v>5.7200000000000003E-3</v>
      </c>
      <c r="S325" s="194">
        <v>0</v>
      </c>
      <c r="T325" s="195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96" t="s">
        <v>133</v>
      </c>
      <c r="AT325" s="196" t="s">
        <v>128</v>
      </c>
      <c r="AU325" s="196" t="s">
        <v>86</v>
      </c>
      <c r="AY325" s="16" t="s">
        <v>126</v>
      </c>
      <c r="BE325" s="197">
        <f>IF(N325="základní",J325,0)</f>
        <v>0</v>
      </c>
      <c r="BF325" s="197">
        <f>IF(N325="snížená",J325,0)</f>
        <v>0</v>
      </c>
      <c r="BG325" s="197">
        <f>IF(N325="zákl. přenesená",J325,0)</f>
        <v>0</v>
      </c>
      <c r="BH325" s="197">
        <f>IF(N325="sníž. přenesená",J325,0)</f>
        <v>0</v>
      </c>
      <c r="BI325" s="197">
        <f>IF(N325="nulová",J325,0)</f>
        <v>0</v>
      </c>
      <c r="BJ325" s="16" t="s">
        <v>83</v>
      </c>
      <c r="BK325" s="197">
        <f>ROUND(I325*H325,2)</f>
        <v>0</v>
      </c>
      <c r="BL325" s="16" t="s">
        <v>133</v>
      </c>
      <c r="BM325" s="196" t="s">
        <v>483</v>
      </c>
    </row>
    <row r="326" spans="1:65" s="2" customFormat="1" ht="19.5">
      <c r="A326" s="33"/>
      <c r="B326" s="34"/>
      <c r="C326" s="35"/>
      <c r="D326" s="198" t="s">
        <v>135</v>
      </c>
      <c r="E326" s="35"/>
      <c r="F326" s="199" t="s">
        <v>484</v>
      </c>
      <c r="G326" s="35"/>
      <c r="H326" s="35"/>
      <c r="I326" s="200"/>
      <c r="J326" s="35"/>
      <c r="K326" s="35"/>
      <c r="L326" s="38"/>
      <c r="M326" s="201"/>
      <c r="N326" s="202"/>
      <c r="O326" s="70"/>
      <c r="P326" s="70"/>
      <c r="Q326" s="70"/>
      <c r="R326" s="70"/>
      <c r="S326" s="70"/>
      <c r="T326" s="71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135</v>
      </c>
      <c r="AU326" s="16" t="s">
        <v>86</v>
      </c>
    </row>
    <row r="327" spans="1:65" s="13" customFormat="1" ht="11.25">
      <c r="B327" s="203"/>
      <c r="C327" s="204"/>
      <c r="D327" s="198" t="s">
        <v>137</v>
      </c>
      <c r="E327" s="205" t="s">
        <v>1</v>
      </c>
      <c r="F327" s="206" t="s">
        <v>485</v>
      </c>
      <c r="G327" s="204"/>
      <c r="H327" s="207">
        <v>2</v>
      </c>
      <c r="I327" s="208"/>
      <c r="J327" s="204"/>
      <c r="K327" s="204"/>
      <c r="L327" s="209"/>
      <c r="M327" s="210"/>
      <c r="N327" s="211"/>
      <c r="O327" s="211"/>
      <c r="P327" s="211"/>
      <c r="Q327" s="211"/>
      <c r="R327" s="211"/>
      <c r="S327" s="211"/>
      <c r="T327" s="212"/>
      <c r="AT327" s="213" t="s">
        <v>137</v>
      </c>
      <c r="AU327" s="213" t="s">
        <v>86</v>
      </c>
      <c r="AV327" s="13" t="s">
        <v>86</v>
      </c>
      <c r="AW327" s="13" t="s">
        <v>32</v>
      </c>
      <c r="AX327" s="13" t="s">
        <v>83</v>
      </c>
      <c r="AY327" s="213" t="s">
        <v>126</v>
      </c>
    </row>
    <row r="328" spans="1:65" s="2" customFormat="1" ht="16.5" customHeight="1">
      <c r="A328" s="33"/>
      <c r="B328" s="34"/>
      <c r="C328" s="225" t="s">
        <v>486</v>
      </c>
      <c r="D328" s="225" t="s">
        <v>390</v>
      </c>
      <c r="E328" s="226" t="s">
        <v>487</v>
      </c>
      <c r="F328" s="227" t="s">
        <v>488</v>
      </c>
      <c r="G328" s="228" t="s">
        <v>131</v>
      </c>
      <c r="H328" s="229">
        <v>2</v>
      </c>
      <c r="I328" s="230"/>
      <c r="J328" s="231">
        <f>ROUND(I328*H328,2)</f>
        <v>0</v>
      </c>
      <c r="K328" s="227" t="s">
        <v>132</v>
      </c>
      <c r="L328" s="232"/>
      <c r="M328" s="233" t="s">
        <v>1</v>
      </c>
      <c r="N328" s="234" t="s">
        <v>40</v>
      </c>
      <c r="O328" s="70"/>
      <c r="P328" s="194">
        <f>O328*H328</f>
        <v>0</v>
      </c>
      <c r="Q328" s="194">
        <v>6.6000000000000003E-2</v>
      </c>
      <c r="R328" s="194">
        <f>Q328*H328</f>
        <v>0.13200000000000001</v>
      </c>
      <c r="S328" s="194">
        <v>0</v>
      </c>
      <c r="T328" s="19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167</v>
      </c>
      <c r="AT328" s="196" t="s">
        <v>390</v>
      </c>
      <c r="AU328" s="196" t="s">
        <v>86</v>
      </c>
      <c r="AY328" s="16" t="s">
        <v>126</v>
      </c>
      <c r="BE328" s="197">
        <f>IF(N328="základní",J328,0)</f>
        <v>0</v>
      </c>
      <c r="BF328" s="197">
        <f>IF(N328="snížená",J328,0)</f>
        <v>0</v>
      </c>
      <c r="BG328" s="197">
        <f>IF(N328="zákl. přenesená",J328,0)</f>
        <v>0</v>
      </c>
      <c r="BH328" s="197">
        <f>IF(N328="sníž. přenesená",J328,0)</f>
        <v>0</v>
      </c>
      <c r="BI328" s="197">
        <f>IF(N328="nulová",J328,0)</f>
        <v>0</v>
      </c>
      <c r="BJ328" s="16" t="s">
        <v>83</v>
      </c>
      <c r="BK328" s="197">
        <f>ROUND(I328*H328,2)</f>
        <v>0</v>
      </c>
      <c r="BL328" s="16" t="s">
        <v>133</v>
      </c>
      <c r="BM328" s="196" t="s">
        <v>489</v>
      </c>
    </row>
    <row r="329" spans="1:65" s="2" customFormat="1" ht="11.25">
      <c r="A329" s="33"/>
      <c r="B329" s="34"/>
      <c r="C329" s="35"/>
      <c r="D329" s="198" t="s">
        <v>135</v>
      </c>
      <c r="E329" s="35"/>
      <c r="F329" s="199" t="s">
        <v>488</v>
      </c>
      <c r="G329" s="35"/>
      <c r="H329" s="35"/>
      <c r="I329" s="200"/>
      <c r="J329" s="35"/>
      <c r="K329" s="35"/>
      <c r="L329" s="38"/>
      <c r="M329" s="201"/>
      <c r="N329" s="202"/>
      <c r="O329" s="70"/>
      <c r="P329" s="70"/>
      <c r="Q329" s="70"/>
      <c r="R329" s="70"/>
      <c r="S329" s="70"/>
      <c r="T329" s="71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6" t="s">
        <v>135</v>
      </c>
      <c r="AU329" s="16" t="s">
        <v>86</v>
      </c>
    </row>
    <row r="330" spans="1:65" s="2" customFormat="1" ht="21.75" customHeight="1">
      <c r="A330" s="33"/>
      <c r="B330" s="34"/>
      <c r="C330" s="185" t="s">
        <v>490</v>
      </c>
      <c r="D330" s="185" t="s">
        <v>128</v>
      </c>
      <c r="E330" s="186" t="s">
        <v>491</v>
      </c>
      <c r="F330" s="187" t="s">
        <v>492</v>
      </c>
      <c r="G330" s="188" t="s">
        <v>131</v>
      </c>
      <c r="H330" s="189">
        <v>3</v>
      </c>
      <c r="I330" s="190"/>
      <c r="J330" s="191">
        <f>ROUND(I330*H330,2)</f>
        <v>0</v>
      </c>
      <c r="K330" s="187" t="s">
        <v>132</v>
      </c>
      <c r="L330" s="38"/>
      <c r="M330" s="192" t="s">
        <v>1</v>
      </c>
      <c r="N330" s="193" t="s">
        <v>40</v>
      </c>
      <c r="O330" s="70"/>
      <c r="P330" s="194">
        <f>O330*H330</f>
        <v>0</v>
      </c>
      <c r="Q330" s="194">
        <v>0.09</v>
      </c>
      <c r="R330" s="194">
        <f>Q330*H330</f>
        <v>0.27</v>
      </c>
      <c r="S330" s="194">
        <v>0</v>
      </c>
      <c r="T330" s="195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6" t="s">
        <v>133</v>
      </c>
      <c r="AT330" s="196" t="s">
        <v>128</v>
      </c>
      <c r="AU330" s="196" t="s">
        <v>86</v>
      </c>
      <c r="AY330" s="16" t="s">
        <v>126</v>
      </c>
      <c r="BE330" s="197">
        <f>IF(N330="základní",J330,0)</f>
        <v>0</v>
      </c>
      <c r="BF330" s="197">
        <f>IF(N330="snížená",J330,0)</f>
        <v>0</v>
      </c>
      <c r="BG330" s="197">
        <f>IF(N330="zákl. přenesená",J330,0)</f>
        <v>0</v>
      </c>
      <c r="BH330" s="197">
        <f>IF(N330="sníž. přenesená",J330,0)</f>
        <v>0</v>
      </c>
      <c r="BI330" s="197">
        <f>IF(N330="nulová",J330,0)</f>
        <v>0</v>
      </c>
      <c r="BJ330" s="16" t="s">
        <v>83</v>
      </c>
      <c r="BK330" s="197">
        <f>ROUND(I330*H330,2)</f>
        <v>0</v>
      </c>
      <c r="BL330" s="16" t="s">
        <v>133</v>
      </c>
      <c r="BM330" s="196" t="s">
        <v>493</v>
      </c>
    </row>
    <row r="331" spans="1:65" s="2" customFormat="1" ht="11.25">
      <c r="A331" s="33"/>
      <c r="B331" s="34"/>
      <c r="C331" s="35"/>
      <c r="D331" s="198" t="s">
        <v>135</v>
      </c>
      <c r="E331" s="35"/>
      <c r="F331" s="199" t="s">
        <v>494</v>
      </c>
      <c r="G331" s="35"/>
      <c r="H331" s="35"/>
      <c r="I331" s="200"/>
      <c r="J331" s="35"/>
      <c r="K331" s="35"/>
      <c r="L331" s="38"/>
      <c r="M331" s="201"/>
      <c r="N331" s="202"/>
      <c r="O331" s="70"/>
      <c r="P331" s="70"/>
      <c r="Q331" s="70"/>
      <c r="R331" s="70"/>
      <c r="S331" s="70"/>
      <c r="T331" s="71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135</v>
      </c>
      <c r="AU331" s="16" t="s">
        <v>86</v>
      </c>
    </row>
    <row r="332" spans="1:65" s="14" customFormat="1" ht="11.25">
      <c r="B332" s="215"/>
      <c r="C332" s="216"/>
      <c r="D332" s="198" t="s">
        <v>137</v>
      </c>
      <c r="E332" s="217" t="s">
        <v>1</v>
      </c>
      <c r="F332" s="218" t="s">
        <v>386</v>
      </c>
      <c r="G332" s="216"/>
      <c r="H332" s="217" t="s">
        <v>1</v>
      </c>
      <c r="I332" s="219"/>
      <c r="J332" s="216"/>
      <c r="K332" s="216"/>
      <c r="L332" s="220"/>
      <c r="M332" s="221"/>
      <c r="N332" s="222"/>
      <c r="O332" s="222"/>
      <c r="P332" s="222"/>
      <c r="Q332" s="222"/>
      <c r="R332" s="222"/>
      <c r="S332" s="222"/>
      <c r="T332" s="223"/>
      <c r="AT332" s="224" t="s">
        <v>137</v>
      </c>
      <c r="AU332" s="224" t="s">
        <v>86</v>
      </c>
      <c r="AV332" s="14" t="s">
        <v>83</v>
      </c>
      <c r="AW332" s="14" t="s">
        <v>32</v>
      </c>
      <c r="AX332" s="14" t="s">
        <v>75</v>
      </c>
      <c r="AY332" s="224" t="s">
        <v>126</v>
      </c>
    </row>
    <row r="333" spans="1:65" s="13" customFormat="1" ht="11.25">
      <c r="B333" s="203"/>
      <c r="C333" s="204"/>
      <c r="D333" s="198" t="s">
        <v>137</v>
      </c>
      <c r="E333" s="205" t="s">
        <v>1</v>
      </c>
      <c r="F333" s="206" t="s">
        <v>387</v>
      </c>
      <c r="G333" s="204"/>
      <c r="H333" s="207">
        <v>1</v>
      </c>
      <c r="I333" s="208"/>
      <c r="J333" s="204"/>
      <c r="K333" s="204"/>
      <c r="L333" s="209"/>
      <c r="M333" s="210"/>
      <c r="N333" s="211"/>
      <c r="O333" s="211"/>
      <c r="P333" s="211"/>
      <c r="Q333" s="211"/>
      <c r="R333" s="211"/>
      <c r="S333" s="211"/>
      <c r="T333" s="212"/>
      <c r="AT333" s="213" t="s">
        <v>137</v>
      </c>
      <c r="AU333" s="213" t="s">
        <v>86</v>
      </c>
      <c r="AV333" s="13" t="s">
        <v>86</v>
      </c>
      <c r="AW333" s="13" t="s">
        <v>32</v>
      </c>
      <c r="AX333" s="13" t="s">
        <v>75</v>
      </c>
      <c r="AY333" s="213" t="s">
        <v>126</v>
      </c>
    </row>
    <row r="334" spans="1:65" s="13" customFormat="1" ht="11.25">
      <c r="B334" s="203"/>
      <c r="C334" s="204"/>
      <c r="D334" s="198" t="s">
        <v>137</v>
      </c>
      <c r="E334" s="205" t="s">
        <v>1</v>
      </c>
      <c r="F334" s="206" t="s">
        <v>405</v>
      </c>
      <c r="G334" s="204"/>
      <c r="H334" s="207">
        <v>2</v>
      </c>
      <c r="I334" s="208"/>
      <c r="J334" s="204"/>
      <c r="K334" s="204"/>
      <c r="L334" s="209"/>
      <c r="M334" s="210"/>
      <c r="N334" s="211"/>
      <c r="O334" s="211"/>
      <c r="P334" s="211"/>
      <c r="Q334" s="211"/>
      <c r="R334" s="211"/>
      <c r="S334" s="211"/>
      <c r="T334" s="212"/>
      <c r="AT334" s="213" t="s">
        <v>137</v>
      </c>
      <c r="AU334" s="213" t="s">
        <v>86</v>
      </c>
      <c r="AV334" s="13" t="s">
        <v>86</v>
      </c>
      <c r="AW334" s="13" t="s">
        <v>32</v>
      </c>
      <c r="AX334" s="13" t="s">
        <v>75</v>
      </c>
      <c r="AY334" s="213" t="s">
        <v>126</v>
      </c>
    </row>
    <row r="335" spans="1:65" s="2" customFormat="1" ht="16.5" customHeight="1">
      <c r="A335" s="33"/>
      <c r="B335" s="34"/>
      <c r="C335" s="225" t="s">
        <v>495</v>
      </c>
      <c r="D335" s="225" t="s">
        <v>390</v>
      </c>
      <c r="E335" s="226" t="s">
        <v>496</v>
      </c>
      <c r="F335" s="227" t="s">
        <v>497</v>
      </c>
      <c r="G335" s="228" t="s">
        <v>131</v>
      </c>
      <c r="H335" s="229">
        <v>2</v>
      </c>
      <c r="I335" s="230"/>
      <c r="J335" s="231">
        <f>ROUND(I335*H335,2)</f>
        <v>0</v>
      </c>
      <c r="K335" s="227" t="s">
        <v>132</v>
      </c>
      <c r="L335" s="232"/>
      <c r="M335" s="233" t="s">
        <v>1</v>
      </c>
      <c r="N335" s="234" t="s">
        <v>40</v>
      </c>
      <c r="O335" s="70"/>
      <c r="P335" s="194">
        <f>O335*H335</f>
        <v>0</v>
      </c>
      <c r="Q335" s="194">
        <v>4.5999999999999999E-2</v>
      </c>
      <c r="R335" s="194">
        <f>Q335*H335</f>
        <v>9.1999999999999998E-2</v>
      </c>
      <c r="S335" s="194">
        <v>0</v>
      </c>
      <c r="T335" s="195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6" t="s">
        <v>167</v>
      </c>
      <c r="AT335" s="196" t="s">
        <v>390</v>
      </c>
      <c r="AU335" s="196" t="s">
        <v>86</v>
      </c>
      <c r="AY335" s="16" t="s">
        <v>126</v>
      </c>
      <c r="BE335" s="197">
        <f>IF(N335="základní",J335,0)</f>
        <v>0</v>
      </c>
      <c r="BF335" s="197">
        <f>IF(N335="snížená",J335,0)</f>
        <v>0</v>
      </c>
      <c r="BG335" s="197">
        <f>IF(N335="zákl. přenesená",J335,0)</f>
        <v>0</v>
      </c>
      <c r="BH335" s="197">
        <f>IF(N335="sníž. přenesená",J335,0)</f>
        <v>0</v>
      </c>
      <c r="BI335" s="197">
        <f>IF(N335="nulová",J335,0)</f>
        <v>0</v>
      </c>
      <c r="BJ335" s="16" t="s">
        <v>83</v>
      </c>
      <c r="BK335" s="197">
        <f>ROUND(I335*H335,2)</f>
        <v>0</v>
      </c>
      <c r="BL335" s="16" t="s">
        <v>133</v>
      </c>
      <c r="BM335" s="196" t="s">
        <v>498</v>
      </c>
    </row>
    <row r="336" spans="1:65" s="2" customFormat="1" ht="11.25">
      <c r="A336" s="33"/>
      <c r="B336" s="34"/>
      <c r="C336" s="35"/>
      <c r="D336" s="198" t="s">
        <v>135</v>
      </c>
      <c r="E336" s="35"/>
      <c r="F336" s="199" t="s">
        <v>497</v>
      </c>
      <c r="G336" s="35"/>
      <c r="H336" s="35"/>
      <c r="I336" s="200"/>
      <c r="J336" s="35"/>
      <c r="K336" s="35"/>
      <c r="L336" s="38"/>
      <c r="M336" s="201"/>
      <c r="N336" s="202"/>
      <c r="O336" s="70"/>
      <c r="P336" s="70"/>
      <c r="Q336" s="70"/>
      <c r="R336" s="70"/>
      <c r="S336" s="70"/>
      <c r="T336" s="71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6" t="s">
        <v>135</v>
      </c>
      <c r="AU336" s="16" t="s">
        <v>86</v>
      </c>
    </row>
    <row r="337" spans="1:65" s="2" customFormat="1" ht="19.5">
      <c r="A337" s="33"/>
      <c r="B337" s="34"/>
      <c r="C337" s="35"/>
      <c r="D337" s="198" t="s">
        <v>354</v>
      </c>
      <c r="E337" s="35"/>
      <c r="F337" s="214" t="s">
        <v>499</v>
      </c>
      <c r="G337" s="35"/>
      <c r="H337" s="35"/>
      <c r="I337" s="200"/>
      <c r="J337" s="35"/>
      <c r="K337" s="35"/>
      <c r="L337" s="38"/>
      <c r="M337" s="201"/>
      <c r="N337" s="202"/>
      <c r="O337" s="70"/>
      <c r="P337" s="70"/>
      <c r="Q337" s="70"/>
      <c r="R337" s="70"/>
      <c r="S337" s="70"/>
      <c r="T337" s="71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6" t="s">
        <v>354</v>
      </c>
      <c r="AU337" s="16" t="s">
        <v>86</v>
      </c>
    </row>
    <row r="338" spans="1:65" s="13" customFormat="1" ht="11.25">
      <c r="B338" s="203"/>
      <c r="C338" s="204"/>
      <c r="D338" s="198" t="s">
        <v>137</v>
      </c>
      <c r="E338" s="205" t="s">
        <v>1</v>
      </c>
      <c r="F338" s="206" t="s">
        <v>387</v>
      </c>
      <c r="G338" s="204"/>
      <c r="H338" s="207">
        <v>1</v>
      </c>
      <c r="I338" s="208"/>
      <c r="J338" s="204"/>
      <c r="K338" s="204"/>
      <c r="L338" s="209"/>
      <c r="M338" s="210"/>
      <c r="N338" s="211"/>
      <c r="O338" s="211"/>
      <c r="P338" s="211"/>
      <c r="Q338" s="211"/>
      <c r="R338" s="211"/>
      <c r="S338" s="211"/>
      <c r="T338" s="212"/>
      <c r="AT338" s="213" t="s">
        <v>137</v>
      </c>
      <c r="AU338" s="213" t="s">
        <v>86</v>
      </c>
      <c r="AV338" s="13" t="s">
        <v>86</v>
      </c>
      <c r="AW338" s="13" t="s">
        <v>32</v>
      </c>
      <c r="AX338" s="13" t="s">
        <v>75</v>
      </c>
      <c r="AY338" s="213" t="s">
        <v>126</v>
      </c>
    </row>
    <row r="339" spans="1:65" s="13" customFormat="1" ht="11.25">
      <c r="B339" s="203"/>
      <c r="C339" s="204"/>
      <c r="D339" s="198" t="s">
        <v>137</v>
      </c>
      <c r="E339" s="205" t="s">
        <v>1</v>
      </c>
      <c r="F339" s="206" t="s">
        <v>388</v>
      </c>
      <c r="G339" s="204"/>
      <c r="H339" s="207">
        <v>1</v>
      </c>
      <c r="I339" s="208"/>
      <c r="J339" s="204"/>
      <c r="K339" s="204"/>
      <c r="L339" s="209"/>
      <c r="M339" s="210"/>
      <c r="N339" s="211"/>
      <c r="O339" s="211"/>
      <c r="P339" s="211"/>
      <c r="Q339" s="211"/>
      <c r="R339" s="211"/>
      <c r="S339" s="211"/>
      <c r="T339" s="212"/>
      <c r="AT339" s="213" t="s">
        <v>137</v>
      </c>
      <c r="AU339" s="213" t="s">
        <v>86</v>
      </c>
      <c r="AV339" s="13" t="s">
        <v>86</v>
      </c>
      <c r="AW339" s="13" t="s">
        <v>32</v>
      </c>
      <c r="AX339" s="13" t="s">
        <v>75</v>
      </c>
      <c r="AY339" s="213" t="s">
        <v>126</v>
      </c>
    </row>
    <row r="340" spans="1:65" s="2" customFormat="1" ht="16.5" customHeight="1">
      <c r="A340" s="33"/>
      <c r="B340" s="34"/>
      <c r="C340" s="225" t="s">
        <v>500</v>
      </c>
      <c r="D340" s="225" t="s">
        <v>390</v>
      </c>
      <c r="E340" s="226" t="s">
        <v>501</v>
      </c>
      <c r="F340" s="227" t="s">
        <v>502</v>
      </c>
      <c r="G340" s="228" t="s">
        <v>131</v>
      </c>
      <c r="H340" s="229">
        <v>1</v>
      </c>
      <c r="I340" s="230"/>
      <c r="J340" s="231">
        <f>ROUND(I340*H340,2)</f>
        <v>0</v>
      </c>
      <c r="K340" s="227" t="s">
        <v>1</v>
      </c>
      <c r="L340" s="232"/>
      <c r="M340" s="233" t="s">
        <v>1</v>
      </c>
      <c r="N340" s="234" t="s">
        <v>40</v>
      </c>
      <c r="O340" s="70"/>
      <c r="P340" s="194">
        <f>O340*H340</f>
        <v>0</v>
      </c>
      <c r="Q340" s="194">
        <v>8.8999999999999996E-2</v>
      </c>
      <c r="R340" s="194">
        <f>Q340*H340</f>
        <v>8.8999999999999996E-2</v>
      </c>
      <c r="S340" s="194">
        <v>0</v>
      </c>
      <c r="T340" s="195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6" t="s">
        <v>167</v>
      </c>
      <c r="AT340" s="196" t="s">
        <v>390</v>
      </c>
      <c r="AU340" s="196" t="s">
        <v>86</v>
      </c>
      <c r="AY340" s="16" t="s">
        <v>126</v>
      </c>
      <c r="BE340" s="197">
        <f>IF(N340="základní",J340,0)</f>
        <v>0</v>
      </c>
      <c r="BF340" s="197">
        <f>IF(N340="snížená",J340,0)</f>
        <v>0</v>
      </c>
      <c r="BG340" s="197">
        <f>IF(N340="zákl. přenesená",J340,0)</f>
        <v>0</v>
      </c>
      <c r="BH340" s="197">
        <f>IF(N340="sníž. přenesená",J340,0)</f>
        <v>0</v>
      </c>
      <c r="BI340" s="197">
        <f>IF(N340="nulová",J340,0)</f>
        <v>0</v>
      </c>
      <c r="BJ340" s="16" t="s">
        <v>83</v>
      </c>
      <c r="BK340" s="197">
        <f>ROUND(I340*H340,2)</f>
        <v>0</v>
      </c>
      <c r="BL340" s="16" t="s">
        <v>133</v>
      </c>
      <c r="BM340" s="196" t="s">
        <v>503</v>
      </c>
    </row>
    <row r="341" spans="1:65" s="2" customFormat="1" ht="11.25">
      <c r="A341" s="33"/>
      <c r="B341" s="34"/>
      <c r="C341" s="35"/>
      <c r="D341" s="198" t="s">
        <v>135</v>
      </c>
      <c r="E341" s="35"/>
      <c r="F341" s="199" t="s">
        <v>502</v>
      </c>
      <c r="G341" s="35"/>
      <c r="H341" s="35"/>
      <c r="I341" s="200"/>
      <c r="J341" s="35"/>
      <c r="K341" s="35"/>
      <c r="L341" s="38"/>
      <c r="M341" s="201"/>
      <c r="N341" s="202"/>
      <c r="O341" s="70"/>
      <c r="P341" s="70"/>
      <c r="Q341" s="70"/>
      <c r="R341" s="70"/>
      <c r="S341" s="70"/>
      <c r="T341" s="71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T341" s="16" t="s">
        <v>135</v>
      </c>
      <c r="AU341" s="16" t="s">
        <v>86</v>
      </c>
    </row>
    <row r="342" spans="1:65" s="2" customFormat="1" ht="19.5">
      <c r="A342" s="33"/>
      <c r="B342" s="34"/>
      <c r="C342" s="35"/>
      <c r="D342" s="198" t="s">
        <v>354</v>
      </c>
      <c r="E342" s="35"/>
      <c r="F342" s="214" t="s">
        <v>499</v>
      </c>
      <c r="G342" s="35"/>
      <c r="H342" s="35"/>
      <c r="I342" s="200"/>
      <c r="J342" s="35"/>
      <c r="K342" s="35"/>
      <c r="L342" s="38"/>
      <c r="M342" s="201"/>
      <c r="N342" s="202"/>
      <c r="O342" s="70"/>
      <c r="P342" s="70"/>
      <c r="Q342" s="70"/>
      <c r="R342" s="70"/>
      <c r="S342" s="70"/>
      <c r="T342" s="71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T342" s="16" t="s">
        <v>354</v>
      </c>
      <c r="AU342" s="16" t="s">
        <v>86</v>
      </c>
    </row>
    <row r="343" spans="1:65" s="13" customFormat="1" ht="11.25">
      <c r="B343" s="203"/>
      <c r="C343" s="204"/>
      <c r="D343" s="198" t="s">
        <v>137</v>
      </c>
      <c r="E343" s="205" t="s">
        <v>1</v>
      </c>
      <c r="F343" s="206" t="s">
        <v>388</v>
      </c>
      <c r="G343" s="204"/>
      <c r="H343" s="207">
        <v>1</v>
      </c>
      <c r="I343" s="208"/>
      <c r="J343" s="204"/>
      <c r="K343" s="204"/>
      <c r="L343" s="209"/>
      <c r="M343" s="210"/>
      <c r="N343" s="211"/>
      <c r="O343" s="211"/>
      <c r="P343" s="211"/>
      <c r="Q343" s="211"/>
      <c r="R343" s="211"/>
      <c r="S343" s="211"/>
      <c r="T343" s="212"/>
      <c r="AT343" s="213" t="s">
        <v>137</v>
      </c>
      <c r="AU343" s="213" t="s">
        <v>86</v>
      </c>
      <c r="AV343" s="13" t="s">
        <v>86</v>
      </c>
      <c r="AW343" s="13" t="s">
        <v>32</v>
      </c>
      <c r="AX343" s="13" t="s">
        <v>83</v>
      </c>
      <c r="AY343" s="213" t="s">
        <v>126</v>
      </c>
    </row>
    <row r="344" spans="1:65" s="2" customFormat="1" ht="16.5" customHeight="1">
      <c r="A344" s="33"/>
      <c r="B344" s="34"/>
      <c r="C344" s="185" t="s">
        <v>504</v>
      </c>
      <c r="D344" s="185" t="s">
        <v>128</v>
      </c>
      <c r="E344" s="186" t="s">
        <v>505</v>
      </c>
      <c r="F344" s="187" t="s">
        <v>506</v>
      </c>
      <c r="G344" s="188" t="s">
        <v>131</v>
      </c>
      <c r="H344" s="189">
        <v>1</v>
      </c>
      <c r="I344" s="190"/>
      <c r="J344" s="191">
        <f>ROUND(I344*H344,2)</f>
        <v>0</v>
      </c>
      <c r="K344" s="187" t="s">
        <v>1</v>
      </c>
      <c r="L344" s="38"/>
      <c r="M344" s="192" t="s">
        <v>1</v>
      </c>
      <c r="N344" s="193" t="s">
        <v>40</v>
      </c>
      <c r="O344" s="70"/>
      <c r="P344" s="194">
        <f>O344*H344</f>
        <v>0</v>
      </c>
      <c r="Q344" s="194">
        <v>0.09</v>
      </c>
      <c r="R344" s="194">
        <f>Q344*H344</f>
        <v>0.09</v>
      </c>
      <c r="S344" s="194">
        <v>0</v>
      </c>
      <c r="T344" s="195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96" t="s">
        <v>133</v>
      </c>
      <c r="AT344" s="196" t="s">
        <v>128</v>
      </c>
      <c r="AU344" s="196" t="s">
        <v>86</v>
      </c>
      <c r="AY344" s="16" t="s">
        <v>126</v>
      </c>
      <c r="BE344" s="197">
        <f>IF(N344="základní",J344,0)</f>
        <v>0</v>
      </c>
      <c r="BF344" s="197">
        <f>IF(N344="snížená",J344,0)</f>
        <v>0</v>
      </c>
      <c r="BG344" s="197">
        <f>IF(N344="zákl. přenesená",J344,0)</f>
        <v>0</v>
      </c>
      <c r="BH344" s="197">
        <f>IF(N344="sníž. přenesená",J344,0)</f>
        <v>0</v>
      </c>
      <c r="BI344" s="197">
        <f>IF(N344="nulová",J344,0)</f>
        <v>0</v>
      </c>
      <c r="BJ344" s="16" t="s">
        <v>83</v>
      </c>
      <c r="BK344" s="197">
        <f>ROUND(I344*H344,2)</f>
        <v>0</v>
      </c>
      <c r="BL344" s="16" t="s">
        <v>133</v>
      </c>
      <c r="BM344" s="196" t="s">
        <v>507</v>
      </c>
    </row>
    <row r="345" spans="1:65" s="2" customFormat="1" ht="11.25">
      <c r="A345" s="33"/>
      <c r="B345" s="34"/>
      <c r="C345" s="35"/>
      <c r="D345" s="198" t="s">
        <v>135</v>
      </c>
      <c r="E345" s="35"/>
      <c r="F345" s="199" t="s">
        <v>506</v>
      </c>
      <c r="G345" s="35"/>
      <c r="H345" s="35"/>
      <c r="I345" s="200"/>
      <c r="J345" s="35"/>
      <c r="K345" s="35"/>
      <c r="L345" s="38"/>
      <c r="M345" s="201"/>
      <c r="N345" s="202"/>
      <c r="O345" s="70"/>
      <c r="P345" s="70"/>
      <c r="Q345" s="70"/>
      <c r="R345" s="70"/>
      <c r="S345" s="70"/>
      <c r="T345" s="71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6" t="s">
        <v>135</v>
      </c>
      <c r="AU345" s="16" t="s">
        <v>86</v>
      </c>
    </row>
    <row r="346" spans="1:65" s="12" customFormat="1" ht="22.9" customHeight="1">
      <c r="B346" s="169"/>
      <c r="C346" s="170"/>
      <c r="D346" s="171" t="s">
        <v>74</v>
      </c>
      <c r="E346" s="183" t="s">
        <v>508</v>
      </c>
      <c r="F346" s="183" t="s">
        <v>509</v>
      </c>
      <c r="G346" s="170"/>
      <c r="H346" s="170"/>
      <c r="I346" s="173"/>
      <c r="J346" s="184">
        <f>BK346</f>
        <v>0</v>
      </c>
      <c r="K346" s="170"/>
      <c r="L346" s="175"/>
      <c r="M346" s="176"/>
      <c r="N346" s="177"/>
      <c r="O346" s="177"/>
      <c r="P346" s="178">
        <f>SUM(P347:P348)</f>
        <v>0</v>
      </c>
      <c r="Q346" s="177"/>
      <c r="R346" s="178">
        <f>SUM(R347:R348)</f>
        <v>0</v>
      </c>
      <c r="S346" s="177"/>
      <c r="T346" s="179">
        <f>SUM(T347:T348)</f>
        <v>0</v>
      </c>
      <c r="AR346" s="180" t="s">
        <v>83</v>
      </c>
      <c r="AT346" s="181" t="s">
        <v>74</v>
      </c>
      <c r="AU346" s="181" t="s">
        <v>83</v>
      </c>
      <c r="AY346" s="180" t="s">
        <v>126</v>
      </c>
      <c r="BK346" s="182">
        <f>SUM(BK347:BK348)</f>
        <v>0</v>
      </c>
    </row>
    <row r="347" spans="1:65" s="2" customFormat="1" ht="16.5" customHeight="1">
      <c r="A347" s="33"/>
      <c r="B347" s="34"/>
      <c r="C347" s="185" t="s">
        <v>510</v>
      </c>
      <c r="D347" s="185" t="s">
        <v>128</v>
      </c>
      <c r="E347" s="186" t="s">
        <v>511</v>
      </c>
      <c r="F347" s="187" t="s">
        <v>512</v>
      </c>
      <c r="G347" s="188" t="s">
        <v>299</v>
      </c>
      <c r="H347" s="189">
        <v>159.85900000000001</v>
      </c>
      <c r="I347" s="190"/>
      <c r="J347" s="191">
        <f>ROUND(I347*H347,2)</f>
        <v>0</v>
      </c>
      <c r="K347" s="187" t="s">
        <v>132</v>
      </c>
      <c r="L347" s="38"/>
      <c r="M347" s="192" t="s">
        <v>1</v>
      </c>
      <c r="N347" s="193" t="s">
        <v>40</v>
      </c>
      <c r="O347" s="70"/>
      <c r="P347" s="194">
        <f>O347*H347</f>
        <v>0</v>
      </c>
      <c r="Q347" s="194">
        <v>0</v>
      </c>
      <c r="R347" s="194">
        <f>Q347*H347</f>
        <v>0</v>
      </c>
      <c r="S347" s="194">
        <v>0</v>
      </c>
      <c r="T347" s="195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96" t="s">
        <v>133</v>
      </c>
      <c r="AT347" s="196" t="s">
        <v>128</v>
      </c>
      <c r="AU347" s="196" t="s">
        <v>86</v>
      </c>
      <c r="AY347" s="16" t="s">
        <v>126</v>
      </c>
      <c r="BE347" s="197">
        <f>IF(N347="základní",J347,0)</f>
        <v>0</v>
      </c>
      <c r="BF347" s="197">
        <f>IF(N347="snížená",J347,0)</f>
        <v>0</v>
      </c>
      <c r="BG347" s="197">
        <f>IF(N347="zákl. přenesená",J347,0)</f>
        <v>0</v>
      </c>
      <c r="BH347" s="197">
        <f>IF(N347="sníž. přenesená",J347,0)</f>
        <v>0</v>
      </c>
      <c r="BI347" s="197">
        <f>IF(N347="nulová",J347,0)</f>
        <v>0</v>
      </c>
      <c r="BJ347" s="16" t="s">
        <v>83</v>
      </c>
      <c r="BK347" s="197">
        <f>ROUND(I347*H347,2)</f>
        <v>0</v>
      </c>
      <c r="BL347" s="16" t="s">
        <v>133</v>
      </c>
      <c r="BM347" s="196" t="s">
        <v>513</v>
      </c>
    </row>
    <row r="348" spans="1:65" s="2" customFormat="1" ht="11.25">
      <c r="A348" s="33"/>
      <c r="B348" s="34"/>
      <c r="C348" s="35"/>
      <c r="D348" s="198" t="s">
        <v>135</v>
      </c>
      <c r="E348" s="35"/>
      <c r="F348" s="199" t="s">
        <v>514</v>
      </c>
      <c r="G348" s="35"/>
      <c r="H348" s="35"/>
      <c r="I348" s="200"/>
      <c r="J348" s="35"/>
      <c r="K348" s="35"/>
      <c r="L348" s="38"/>
      <c r="M348" s="201"/>
      <c r="N348" s="202"/>
      <c r="O348" s="70"/>
      <c r="P348" s="70"/>
      <c r="Q348" s="70"/>
      <c r="R348" s="70"/>
      <c r="S348" s="70"/>
      <c r="T348" s="71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T348" s="16" t="s">
        <v>135</v>
      </c>
      <c r="AU348" s="16" t="s">
        <v>86</v>
      </c>
    </row>
    <row r="349" spans="1:65" s="12" customFormat="1" ht="25.9" customHeight="1">
      <c r="B349" s="169"/>
      <c r="C349" s="170"/>
      <c r="D349" s="171" t="s">
        <v>74</v>
      </c>
      <c r="E349" s="172" t="s">
        <v>515</v>
      </c>
      <c r="F349" s="172" t="s">
        <v>516</v>
      </c>
      <c r="G349" s="170"/>
      <c r="H349" s="170"/>
      <c r="I349" s="173"/>
      <c r="J349" s="174">
        <f>BK349</f>
        <v>0</v>
      </c>
      <c r="K349" s="170"/>
      <c r="L349" s="175"/>
      <c r="M349" s="176"/>
      <c r="N349" s="177"/>
      <c r="O349" s="177"/>
      <c r="P349" s="178">
        <f>P350</f>
        <v>0</v>
      </c>
      <c r="Q349" s="177"/>
      <c r="R349" s="178">
        <f>R350</f>
        <v>7.1715000000000001E-2</v>
      </c>
      <c r="S349" s="177"/>
      <c r="T349" s="179">
        <f>T350</f>
        <v>0</v>
      </c>
      <c r="AR349" s="180" t="s">
        <v>86</v>
      </c>
      <c r="AT349" s="181" t="s">
        <v>74</v>
      </c>
      <c r="AU349" s="181" t="s">
        <v>75</v>
      </c>
      <c r="AY349" s="180" t="s">
        <v>126</v>
      </c>
      <c r="BK349" s="182">
        <f>BK350</f>
        <v>0</v>
      </c>
    </row>
    <row r="350" spans="1:65" s="12" customFormat="1" ht="22.9" customHeight="1">
      <c r="B350" s="169"/>
      <c r="C350" s="170"/>
      <c r="D350" s="171" t="s">
        <v>74</v>
      </c>
      <c r="E350" s="183" t="s">
        <v>517</v>
      </c>
      <c r="F350" s="183" t="s">
        <v>518</v>
      </c>
      <c r="G350" s="170"/>
      <c r="H350" s="170"/>
      <c r="I350" s="173"/>
      <c r="J350" s="184">
        <f>BK350</f>
        <v>0</v>
      </c>
      <c r="K350" s="170"/>
      <c r="L350" s="175"/>
      <c r="M350" s="176"/>
      <c r="N350" s="177"/>
      <c r="O350" s="177"/>
      <c r="P350" s="178">
        <f>SUM(P351:P357)</f>
        <v>0</v>
      </c>
      <c r="Q350" s="177"/>
      <c r="R350" s="178">
        <f>SUM(R351:R357)</f>
        <v>7.1715000000000001E-2</v>
      </c>
      <c r="S350" s="177"/>
      <c r="T350" s="179">
        <f>SUM(T351:T357)</f>
        <v>0</v>
      </c>
      <c r="AR350" s="180" t="s">
        <v>86</v>
      </c>
      <c r="AT350" s="181" t="s">
        <v>74</v>
      </c>
      <c r="AU350" s="181" t="s">
        <v>83</v>
      </c>
      <c r="AY350" s="180" t="s">
        <v>126</v>
      </c>
      <c r="BK350" s="182">
        <f>SUM(BK351:BK357)</f>
        <v>0</v>
      </c>
    </row>
    <row r="351" spans="1:65" s="2" customFormat="1" ht="16.5" customHeight="1">
      <c r="A351" s="33"/>
      <c r="B351" s="34"/>
      <c r="C351" s="185" t="s">
        <v>519</v>
      </c>
      <c r="D351" s="185" t="s">
        <v>128</v>
      </c>
      <c r="E351" s="186" t="s">
        <v>520</v>
      </c>
      <c r="F351" s="187" t="s">
        <v>521</v>
      </c>
      <c r="G351" s="188" t="s">
        <v>522</v>
      </c>
      <c r="H351" s="189">
        <v>68.3</v>
      </c>
      <c r="I351" s="190"/>
      <c r="J351" s="191">
        <f>ROUND(I351*H351,2)</f>
        <v>0</v>
      </c>
      <c r="K351" s="187" t="s">
        <v>132</v>
      </c>
      <c r="L351" s="38"/>
      <c r="M351" s="192" t="s">
        <v>1</v>
      </c>
      <c r="N351" s="193" t="s">
        <v>40</v>
      </c>
      <c r="O351" s="70"/>
      <c r="P351" s="194">
        <f>O351*H351</f>
        <v>0</v>
      </c>
      <c r="Q351" s="194">
        <v>5.0000000000000002E-5</v>
      </c>
      <c r="R351" s="194">
        <f>Q351*H351</f>
        <v>3.4150000000000001E-3</v>
      </c>
      <c r="S351" s="194">
        <v>0</v>
      </c>
      <c r="T351" s="195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96" t="s">
        <v>218</v>
      </c>
      <c r="AT351" s="196" t="s">
        <v>128</v>
      </c>
      <c r="AU351" s="196" t="s">
        <v>86</v>
      </c>
      <c r="AY351" s="16" t="s">
        <v>126</v>
      </c>
      <c r="BE351" s="197">
        <f>IF(N351="základní",J351,0)</f>
        <v>0</v>
      </c>
      <c r="BF351" s="197">
        <f>IF(N351="snížená",J351,0)</f>
        <v>0</v>
      </c>
      <c r="BG351" s="197">
        <f>IF(N351="zákl. přenesená",J351,0)</f>
        <v>0</v>
      </c>
      <c r="BH351" s="197">
        <f>IF(N351="sníž. přenesená",J351,0)</f>
        <v>0</v>
      </c>
      <c r="BI351" s="197">
        <f>IF(N351="nulová",J351,0)</f>
        <v>0</v>
      </c>
      <c r="BJ351" s="16" t="s">
        <v>83</v>
      </c>
      <c r="BK351" s="197">
        <f>ROUND(I351*H351,2)</f>
        <v>0</v>
      </c>
      <c r="BL351" s="16" t="s">
        <v>218</v>
      </c>
      <c r="BM351" s="196" t="s">
        <v>523</v>
      </c>
    </row>
    <row r="352" spans="1:65" s="2" customFormat="1" ht="11.25">
      <c r="A352" s="33"/>
      <c r="B352" s="34"/>
      <c r="C352" s="35"/>
      <c r="D352" s="198" t="s">
        <v>135</v>
      </c>
      <c r="E352" s="35"/>
      <c r="F352" s="199" t="s">
        <v>524</v>
      </c>
      <c r="G352" s="35"/>
      <c r="H352" s="35"/>
      <c r="I352" s="200"/>
      <c r="J352" s="35"/>
      <c r="K352" s="35"/>
      <c r="L352" s="38"/>
      <c r="M352" s="201"/>
      <c r="N352" s="202"/>
      <c r="O352" s="70"/>
      <c r="P352" s="70"/>
      <c r="Q352" s="70"/>
      <c r="R352" s="70"/>
      <c r="S352" s="70"/>
      <c r="T352" s="71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T352" s="16" t="s">
        <v>135</v>
      </c>
      <c r="AU352" s="16" t="s">
        <v>86</v>
      </c>
    </row>
    <row r="353" spans="1:65" s="13" customFormat="1" ht="11.25">
      <c r="B353" s="203"/>
      <c r="C353" s="204"/>
      <c r="D353" s="198" t="s">
        <v>137</v>
      </c>
      <c r="E353" s="205" t="s">
        <v>1</v>
      </c>
      <c r="F353" s="206" t="s">
        <v>525</v>
      </c>
      <c r="G353" s="204"/>
      <c r="H353" s="207">
        <v>68.3</v>
      </c>
      <c r="I353" s="208"/>
      <c r="J353" s="204"/>
      <c r="K353" s="204"/>
      <c r="L353" s="209"/>
      <c r="M353" s="210"/>
      <c r="N353" s="211"/>
      <c r="O353" s="211"/>
      <c r="P353" s="211"/>
      <c r="Q353" s="211"/>
      <c r="R353" s="211"/>
      <c r="S353" s="211"/>
      <c r="T353" s="212"/>
      <c r="AT353" s="213" t="s">
        <v>137</v>
      </c>
      <c r="AU353" s="213" t="s">
        <v>86</v>
      </c>
      <c r="AV353" s="13" t="s">
        <v>86</v>
      </c>
      <c r="AW353" s="13" t="s">
        <v>32</v>
      </c>
      <c r="AX353" s="13" t="s">
        <v>83</v>
      </c>
      <c r="AY353" s="213" t="s">
        <v>126</v>
      </c>
    </row>
    <row r="354" spans="1:65" s="2" customFormat="1" ht="16.5" customHeight="1">
      <c r="A354" s="33"/>
      <c r="B354" s="34"/>
      <c r="C354" s="225" t="s">
        <v>526</v>
      </c>
      <c r="D354" s="225" t="s">
        <v>390</v>
      </c>
      <c r="E354" s="226" t="s">
        <v>527</v>
      </c>
      <c r="F354" s="227" t="s">
        <v>528</v>
      </c>
      <c r="G354" s="228" t="s">
        <v>529</v>
      </c>
      <c r="H354" s="229">
        <v>1</v>
      </c>
      <c r="I354" s="230"/>
      <c r="J354" s="231">
        <f>ROUND(I354*H354,2)</f>
        <v>0</v>
      </c>
      <c r="K354" s="227" t="s">
        <v>1</v>
      </c>
      <c r="L354" s="232"/>
      <c r="M354" s="233" t="s">
        <v>1</v>
      </c>
      <c r="N354" s="234" t="s">
        <v>40</v>
      </c>
      <c r="O354" s="70"/>
      <c r="P354" s="194">
        <f>O354*H354</f>
        <v>0</v>
      </c>
      <c r="Q354" s="194">
        <v>6.83E-2</v>
      </c>
      <c r="R354" s="194">
        <f>Q354*H354</f>
        <v>6.83E-2</v>
      </c>
      <c r="S354" s="194">
        <v>0</v>
      </c>
      <c r="T354" s="195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96" t="s">
        <v>167</v>
      </c>
      <c r="AT354" s="196" t="s">
        <v>390</v>
      </c>
      <c r="AU354" s="196" t="s">
        <v>86</v>
      </c>
      <c r="AY354" s="16" t="s">
        <v>126</v>
      </c>
      <c r="BE354" s="197">
        <f>IF(N354="základní",J354,0)</f>
        <v>0</v>
      </c>
      <c r="BF354" s="197">
        <f>IF(N354="snížená",J354,0)</f>
        <v>0</v>
      </c>
      <c r="BG354" s="197">
        <f>IF(N354="zákl. přenesená",J354,0)</f>
        <v>0</v>
      </c>
      <c r="BH354" s="197">
        <f>IF(N354="sníž. přenesená",J354,0)</f>
        <v>0</v>
      </c>
      <c r="BI354" s="197">
        <f>IF(N354="nulová",J354,0)</f>
        <v>0</v>
      </c>
      <c r="BJ354" s="16" t="s">
        <v>83</v>
      </c>
      <c r="BK354" s="197">
        <f>ROUND(I354*H354,2)</f>
        <v>0</v>
      </c>
      <c r="BL354" s="16" t="s">
        <v>133</v>
      </c>
      <c r="BM354" s="196" t="s">
        <v>530</v>
      </c>
    </row>
    <row r="355" spans="1:65" s="2" customFormat="1" ht="11.25">
      <c r="A355" s="33"/>
      <c r="B355" s="34"/>
      <c r="C355" s="35"/>
      <c r="D355" s="198" t="s">
        <v>135</v>
      </c>
      <c r="E355" s="35"/>
      <c r="F355" s="199" t="s">
        <v>528</v>
      </c>
      <c r="G355" s="35"/>
      <c r="H355" s="35"/>
      <c r="I355" s="200"/>
      <c r="J355" s="35"/>
      <c r="K355" s="35"/>
      <c r="L355" s="38"/>
      <c r="M355" s="201"/>
      <c r="N355" s="202"/>
      <c r="O355" s="70"/>
      <c r="P355" s="70"/>
      <c r="Q355" s="70"/>
      <c r="R355" s="70"/>
      <c r="S355" s="70"/>
      <c r="T355" s="71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6" t="s">
        <v>135</v>
      </c>
      <c r="AU355" s="16" t="s">
        <v>86</v>
      </c>
    </row>
    <row r="356" spans="1:65" s="2" customFormat="1" ht="16.5" customHeight="1">
      <c r="A356" s="33"/>
      <c r="B356" s="34"/>
      <c r="C356" s="185" t="s">
        <v>531</v>
      </c>
      <c r="D356" s="185" t="s">
        <v>128</v>
      </c>
      <c r="E356" s="186" t="s">
        <v>532</v>
      </c>
      <c r="F356" s="187" t="s">
        <v>533</v>
      </c>
      <c r="G356" s="188" t="s">
        <v>299</v>
      </c>
      <c r="H356" s="189">
        <v>3.0000000000000001E-3</v>
      </c>
      <c r="I356" s="190"/>
      <c r="J356" s="191">
        <f>ROUND(I356*H356,2)</f>
        <v>0</v>
      </c>
      <c r="K356" s="187" t="s">
        <v>132</v>
      </c>
      <c r="L356" s="38"/>
      <c r="M356" s="192" t="s">
        <v>1</v>
      </c>
      <c r="N356" s="193" t="s">
        <v>40</v>
      </c>
      <c r="O356" s="70"/>
      <c r="P356" s="194">
        <f>O356*H356</f>
        <v>0</v>
      </c>
      <c r="Q356" s="194">
        <v>0</v>
      </c>
      <c r="R356" s="194">
        <f>Q356*H356</f>
        <v>0</v>
      </c>
      <c r="S356" s="194">
        <v>0</v>
      </c>
      <c r="T356" s="195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96" t="s">
        <v>218</v>
      </c>
      <c r="AT356" s="196" t="s">
        <v>128</v>
      </c>
      <c r="AU356" s="196" t="s">
        <v>86</v>
      </c>
      <c r="AY356" s="16" t="s">
        <v>126</v>
      </c>
      <c r="BE356" s="197">
        <f>IF(N356="základní",J356,0)</f>
        <v>0</v>
      </c>
      <c r="BF356" s="197">
        <f>IF(N356="snížená",J356,0)</f>
        <v>0</v>
      </c>
      <c r="BG356" s="197">
        <f>IF(N356="zákl. přenesená",J356,0)</f>
        <v>0</v>
      </c>
      <c r="BH356" s="197">
        <f>IF(N356="sníž. přenesená",J356,0)</f>
        <v>0</v>
      </c>
      <c r="BI356" s="197">
        <f>IF(N356="nulová",J356,0)</f>
        <v>0</v>
      </c>
      <c r="BJ356" s="16" t="s">
        <v>83</v>
      </c>
      <c r="BK356" s="197">
        <f>ROUND(I356*H356,2)</f>
        <v>0</v>
      </c>
      <c r="BL356" s="16" t="s">
        <v>218</v>
      </c>
      <c r="BM356" s="196" t="s">
        <v>534</v>
      </c>
    </row>
    <row r="357" spans="1:65" s="2" customFormat="1" ht="19.5">
      <c r="A357" s="33"/>
      <c r="B357" s="34"/>
      <c r="C357" s="35"/>
      <c r="D357" s="198" t="s">
        <v>135</v>
      </c>
      <c r="E357" s="35"/>
      <c r="F357" s="199" t="s">
        <v>535</v>
      </c>
      <c r="G357" s="35"/>
      <c r="H357" s="35"/>
      <c r="I357" s="200"/>
      <c r="J357" s="35"/>
      <c r="K357" s="35"/>
      <c r="L357" s="38"/>
      <c r="M357" s="235"/>
      <c r="N357" s="236"/>
      <c r="O357" s="237"/>
      <c r="P357" s="237"/>
      <c r="Q357" s="237"/>
      <c r="R357" s="237"/>
      <c r="S357" s="237"/>
      <c r="T357" s="238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T357" s="16" t="s">
        <v>135</v>
      </c>
      <c r="AU357" s="16" t="s">
        <v>86</v>
      </c>
    </row>
    <row r="358" spans="1:65" s="2" customFormat="1" ht="6.95" customHeight="1">
      <c r="A358" s="33"/>
      <c r="B358" s="53"/>
      <c r="C358" s="54"/>
      <c r="D358" s="54"/>
      <c r="E358" s="54"/>
      <c r="F358" s="54"/>
      <c r="G358" s="54"/>
      <c r="H358" s="54"/>
      <c r="I358" s="54"/>
      <c r="J358" s="54"/>
      <c r="K358" s="54"/>
      <c r="L358" s="38"/>
      <c r="M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</row>
  </sheetData>
  <sheetProtection algorithmName="SHA-512" hashValue="sZ8l6kjD8l1fkxbHvv6Yf8B8EQgh7QVD3RrrWxxKz3wt34Xwe/3+Q6A21jPUrXJOE14nLZE2/97kHoeccYwcBg==" saltValue="d5zMtWTPZRp6tx3ilMgIvc7IA7FaibGY9We2f7lHC/0eRDt1rNDTXbikH/bq3jTbMOSUtfeQeaVdnl8Q5mmP7A==" spinCount="100000" sheet="1" objects="1" scenarios="1" formatColumns="0" formatRows="0" autoFilter="0"/>
  <autoFilter ref="C124:K35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8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6" t="s">
        <v>89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5" customHeight="1">
      <c r="B4" s="19"/>
      <c r="D4" s="109" t="s">
        <v>94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3" t="str">
        <f>'Rekapitulace stavby'!K6</f>
        <v>Zásobování areálu Peklák a FK Česká Třebová technickou vodou</v>
      </c>
      <c r="F7" s="284"/>
      <c r="G7" s="284"/>
      <c r="H7" s="284"/>
      <c r="L7" s="19"/>
    </row>
    <row r="8" spans="1:46" s="2" customFormat="1" ht="12" customHeight="1">
      <c r="A8" s="33"/>
      <c r="B8" s="38"/>
      <c r="C8" s="33"/>
      <c r="D8" s="111" t="s">
        <v>95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5" t="s">
        <v>536</v>
      </c>
      <c r="F9" s="286"/>
      <c r="G9" s="286"/>
      <c r="H9" s="28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90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5. 11. 2024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7" t="str">
        <f>'Rekapitulace stavby'!E14</f>
        <v>Vyplň údaj</v>
      </c>
      <c r="F18" s="288"/>
      <c r="G18" s="288"/>
      <c r="H18" s="288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9" t="s">
        <v>1</v>
      </c>
      <c r="F27" s="289"/>
      <c r="G27" s="289"/>
      <c r="H27" s="28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ROUND(J124,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ROUND((SUM(BE124:BE386)),  2)</f>
        <v>0</v>
      </c>
      <c r="G33" s="33"/>
      <c r="H33" s="33"/>
      <c r="I33" s="123">
        <v>0.21</v>
      </c>
      <c r="J33" s="122">
        <f>ROUND(((SUM(BE124:BE386))*I33),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ROUND((SUM(BF124:BF386)),  2)</f>
        <v>0</v>
      </c>
      <c r="G34" s="33"/>
      <c r="H34" s="33"/>
      <c r="I34" s="123">
        <v>0.12</v>
      </c>
      <c r="J34" s="122">
        <f>ROUND(((SUM(BF124:BF386))*I34),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ROUND((SUM(BG124:BG386)),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ROUND((SUM(BH124:BH386)),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ROUND((SUM(BI124:BI386)),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97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0" t="str">
        <f>E7</f>
        <v>Zásobování areálu Peklák a FK Česká Třebová technickou vodou</v>
      </c>
      <c r="F85" s="291"/>
      <c r="G85" s="291"/>
      <c r="H85" s="29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95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1" t="str">
        <f>E9</f>
        <v>SO-02 - Výtlačné potrubí</v>
      </c>
      <c r="F87" s="292"/>
      <c r="G87" s="292"/>
      <c r="H87" s="292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5. 11. 2024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5"/>
      <c r="E91" s="35"/>
      <c r="F91" s="26" t="str">
        <f>E15</f>
        <v>Město Česká Třebová</v>
      </c>
      <c r="G91" s="35"/>
      <c r="H91" s="35"/>
      <c r="I91" s="28" t="s">
        <v>30</v>
      </c>
      <c r="J91" s="31" t="str">
        <f>E21</f>
        <v>Agroprojekce Litomyšl,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98</v>
      </c>
      <c r="D94" s="143"/>
      <c r="E94" s="143"/>
      <c r="F94" s="143"/>
      <c r="G94" s="143"/>
      <c r="H94" s="143"/>
      <c r="I94" s="143"/>
      <c r="J94" s="144" t="s">
        <v>99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100</v>
      </c>
      <c r="D96" s="35"/>
      <c r="E96" s="35"/>
      <c r="F96" s="35"/>
      <c r="G96" s="35"/>
      <c r="H96" s="35"/>
      <c r="I96" s="35"/>
      <c r="J96" s="83">
        <f>J124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101</v>
      </c>
    </row>
    <row r="97" spans="1:31" s="9" customFormat="1" ht="24.95" customHeight="1">
      <c r="B97" s="146"/>
      <c r="C97" s="147"/>
      <c r="D97" s="148" t="s">
        <v>102</v>
      </c>
      <c r="E97" s="149"/>
      <c r="F97" s="149"/>
      <c r="G97" s="149"/>
      <c r="H97" s="149"/>
      <c r="I97" s="149"/>
      <c r="J97" s="150">
        <f>J125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103</v>
      </c>
      <c r="E98" s="155"/>
      <c r="F98" s="155"/>
      <c r="G98" s="155"/>
      <c r="H98" s="155"/>
      <c r="I98" s="155"/>
      <c r="J98" s="156">
        <f>J126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106</v>
      </c>
      <c r="E99" s="155"/>
      <c r="F99" s="155"/>
      <c r="G99" s="155"/>
      <c r="H99" s="155"/>
      <c r="I99" s="155"/>
      <c r="J99" s="156">
        <f>J205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537</v>
      </c>
      <c r="E100" s="155"/>
      <c r="F100" s="155"/>
      <c r="G100" s="155"/>
      <c r="H100" s="155"/>
      <c r="I100" s="155"/>
      <c r="J100" s="156">
        <f>J217</f>
        <v>0</v>
      </c>
      <c r="K100" s="153"/>
      <c r="L100" s="157"/>
    </row>
    <row r="101" spans="1:31" s="10" customFormat="1" ht="19.899999999999999" customHeight="1">
      <c r="B101" s="152"/>
      <c r="C101" s="153"/>
      <c r="D101" s="154" t="s">
        <v>107</v>
      </c>
      <c r="E101" s="155"/>
      <c r="F101" s="155"/>
      <c r="G101" s="155"/>
      <c r="H101" s="155"/>
      <c r="I101" s="155"/>
      <c r="J101" s="156">
        <f>J230</f>
        <v>0</v>
      </c>
      <c r="K101" s="153"/>
      <c r="L101" s="157"/>
    </row>
    <row r="102" spans="1:31" s="10" customFormat="1" ht="19.899999999999999" customHeight="1">
      <c r="B102" s="152"/>
      <c r="C102" s="153"/>
      <c r="D102" s="154" t="s">
        <v>538</v>
      </c>
      <c r="E102" s="155"/>
      <c r="F102" s="155"/>
      <c r="G102" s="155"/>
      <c r="H102" s="155"/>
      <c r="I102" s="155"/>
      <c r="J102" s="156">
        <f>J342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539</v>
      </c>
      <c r="E103" s="155"/>
      <c r="F103" s="155"/>
      <c r="G103" s="155"/>
      <c r="H103" s="155"/>
      <c r="I103" s="155"/>
      <c r="J103" s="156">
        <f>J358</f>
        <v>0</v>
      </c>
      <c r="K103" s="153"/>
      <c r="L103" s="157"/>
    </row>
    <row r="104" spans="1:31" s="10" customFormat="1" ht="19.899999999999999" customHeight="1">
      <c r="B104" s="152"/>
      <c r="C104" s="153"/>
      <c r="D104" s="154" t="s">
        <v>108</v>
      </c>
      <c r="E104" s="155"/>
      <c r="F104" s="155"/>
      <c r="G104" s="155"/>
      <c r="H104" s="155"/>
      <c r="I104" s="155"/>
      <c r="J104" s="156">
        <f>J380</f>
        <v>0</v>
      </c>
      <c r="K104" s="153"/>
      <c r="L104" s="157"/>
    </row>
    <row r="105" spans="1:31" s="2" customFormat="1" ht="21.75" customHeight="1">
      <c r="A105" s="3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111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90" t="str">
        <f>E7</f>
        <v>Zásobování areálu Peklák a FK Česká Třebová technickou vodou</v>
      </c>
      <c r="F114" s="291"/>
      <c r="G114" s="291"/>
      <c r="H114" s="291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95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61" t="str">
        <f>E9</f>
        <v>SO-02 - Výtlačné potrubí</v>
      </c>
      <c r="F116" s="292"/>
      <c r="G116" s="292"/>
      <c r="H116" s="292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F12</f>
        <v xml:space="preserve"> </v>
      </c>
      <c r="G118" s="35"/>
      <c r="H118" s="35"/>
      <c r="I118" s="28" t="s">
        <v>22</v>
      </c>
      <c r="J118" s="65" t="str">
        <f>IF(J12="","",J12)</f>
        <v>5. 11. 2024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25.7" customHeight="1">
      <c r="A120" s="33"/>
      <c r="B120" s="34"/>
      <c r="C120" s="28" t="s">
        <v>24</v>
      </c>
      <c r="D120" s="35"/>
      <c r="E120" s="35"/>
      <c r="F120" s="26" t="str">
        <f>E15</f>
        <v>Město Česká Třebová</v>
      </c>
      <c r="G120" s="35"/>
      <c r="H120" s="35"/>
      <c r="I120" s="28" t="s">
        <v>30</v>
      </c>
      <c r="J120" s="31" t="str">
        <f>E21</f>
        <v>Agroprojekce Litomyšl, s.r.o.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28</v>
      </c>
      <c r="D121" s="35"/>
      <c r="E121" s="35"/>
      <c r="F121" s="26" t="str">
        <f>IF(E18="","",E18)</f>
        <v>Vyplň údaj</v>
      </c>
      <c r="G121" s="35"/>
      <c r="H121" s="35"/>
      <c r="I121" s="28" t="s">
        <v>33</v>
      </c>
      <c r="J121" s="31" t="str">
        <f>E24</f>
        <v xml:space="preserve"> 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8"/>
      <c r="B123" s="159"/>
      <c r="C123" s="160" t="s">
        <v>112</v>
      </c>
      <c r="D123" s="161" t="s">
        <v>60</v>
      </c>
      <c r="E123" s="161" t="s">
        <v>56</v>
      </c>
      <c r="F123" s="161" t="s">
        <v>57</v>
      </c>
      <c r="G123" s="161" t="s">
        <v>113</v>
      </c>
      <c r="H123" s="161" t="s">
        <v>114</v>
      </c>
      <c r="I123" s="161" t="s">
        <v>115</v>
      </c>
      <c r="J123" s="161" t="s">
        <v>99</v>
      </c>
      <c r="K123" s="162" t="s">
        <v>116</v>
      </c>
      <c r="L123" s="163"/>
      <c r="M123" s="74" t="s">
        <v>1</v>
      </c>
      <c r="N123" s="75" t="s">
        <v>39</v>
      </c>
      <c r="O123" s="75" t="s">
        <v>117</v>
      </c>
      <c r="P123" s="75" t="s">
        <v>118</v>
      </c>
      <c r="Q123" s="75" t="s">
        <v>119</v>
      </c>
      <c r="R123" s="75" t="s">
        <v>120</v>
      </c>
      <c r="S123" s="75" t="s">
        <v>121</v>
      </c>
      <c r="T123" s="76" t="s">
        <v>122</v>
      </c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</row>
    <row r="124" spans="1:65" s="2" customFormat="1" ht="22.9" customHeight="1">
      <c r="A124" s="33"/>
      <c r="B124" s="34"/>
      <c r="C124" s="81" t="s">
        <v>123</v>
      </c>
      <c r="D124" s="35"/>
      <c r="E124" s="35"/>
      <c r="F124" s="35"/>
      <c r="G124" s="35"/>
      <c r="H124" s="35"/>
      <c r="I124" s="35"/>
      <c r="J124" s="164">
        <f>BK124</f>
        <v>0</v>
      </c>
      <c r="K124" s="35"/>
      <c r="L124" s="38"/>
      <c r="M124" s="77"/>
      <c r="N124" s="165"/>
      <c r="O124" s="78"/>
      <c r="P124" s="166">
        <f>P125</f>
        <v>0</v>
      </c>
      <c r="Q124" s="78"/>
      <c r="R124" s="166">
        <f>R125</f>
        <v>256.10294764999998</v>
      </c>
      <c r="S124" s="78"/>
      <c r="T124" s="167">
        <f>T125</f>
        <v>28.681439999999998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74</v>
      </c>
      <c r="AU124" s="16" t="s">
        <v>101</v>
      </c>
      <c r="BK124" s="168">
        <f>BK125</f>
        <v>0</v>
      </c>
    </row>
    <row r="125" spans="1:65" s="12" customFormat="1" ht="25.9" customHeight="1">
      <c r="B125" s="169"/>
      <c r="C125" s="170"/>
      <c r="D125" s="171" t="s">
        <v>74</v>
      </c>
      <c r="E125" s="172" t="s">
        <v>124</v>
      </c>
      <c r="F125" s="172" t="s">
        <v>125</v>
      </c>
      <c r="G125" s="170"/>
      <c r="H125" s="170"/>
      <c r="I125" s="173"/>
      <c r="J125" s="174">
        <f>BK125</f>
        <v>0</v>
      </c>
      <c r="K125" s="170"/>
      <c r="L125" s="175"/>
      <c r="M125" s="176"/>
      <c r="N125" s="177"/>
      <c r="O125" s="177"/>
      <c r="P125" s="178">
        <f>P126+P205+P217+P230+P342+P358+P380</f>
        <v>0</v>
      </c>
      <c r="Q125" s="177"/>
      <c r="R125" s="178">
        <f>R126+R205+R217+R230+R342+R358+R380</f>
        <v>256.10294764999998</v>
      </c>
      <c r="S125" s="177"/>
      <c r="T125" s="179">
        <f>T126+T205+T217+T230+T342+T358+T380</f>
        <v>28.681439999999998</v>
      </c>
      <c r="AR125" s="180" t="s">
        <v>83</v>
      </c>
      <c r="AT125" s="181" t="s">
        <v>74</v>
      </c>
      <c r="AU125" s="181" t="s">
        <v>75</v>
      </c>
      <c r="AY125" s="180" t="s">
        <v>126</v>
      </c>
      <c r="BK125" s="182">
        <f>BK126+BK205+BK217+BK230+BK342+BK358+BK380</f>
        <v>0</v>
      </c>
    </row>
    <row r="126" spans="1:65" s="12" customFormat="1" ht="22.9" customHeight="1">
      <c r="B126" s="169"/>
      <c r="C126" s="170"/>
      <c r="D126" s="171" t="s">
        <v>74</v>
      </c>
      <c r="E126" s="183" t="s">
        <v>83</v>
      </c>
      <c r="F126" s="183" t="s">
        <v>127</v>
      </c>
      <c r="G126" s="170"/>
      <c r="H126" s="170"/>
      <c r="I126" s="173"/>
      <c r="J126" s="184">
        <f>BK126</f>
        <v>0</v>
      </c>
      <c r="K126" s="170"/>
      <c r="L126" s="175"/>
      <c r="M126" s="176"/>
      <c r="N126" s="177"/>
      <c r="O126" s="177"/>
      <c r="P126" s="178">
        <f>SUM(P127:P204)</f>
        <v>0</v>
      </c>
      <c r="Q126" s="177"/>
      <c r="R126" s="178">
        <f>SUM(R127:R204)</f>
        <v>188.23376059999998</v>
      </c>
      <c r="S126" s="177"/>
      <c r="T126" s="179">
        <f>SUM(T127:T204)</f>
        <v>11.881440000000001</v>
      </c>
      <c r="AR126" s="180" t="s">
        <v>83</v>
      </c>
      <c r="AT126" s="181" t="s">
        <v>74</v>
      </c>
      <c r="AU126" s="181" t="s">
        <v>83</v>
      </c>
      <c r="AY126" s="180" t="s">
        <v>126</v>
      </c>
      <c r="BK126" s="182">
        <f>SUM(BK127:BK204)</f>
        <v>0</v>
      </c>
    </row>
    <row r="127" spans="1:65" s="2" customFormat="1" ht="21.75" customHeight="1">
      <c r="A127" s="33"/>
      <c r="B127" s="34"/>
      <c r="C127" s="185" t="s">
        <v>83</v>
      </c>
      <c r="D127" s="185" t="s">
        <v>128</v>
      </c>
      <c r="E127" s="186" t="s">
        <v>540</v>
      </c>
      <c r="F127" s="187" t="s">
        <v>541</v>
      </c>
      <c r="G127" s="188" t="s">
        <v>187</v>
      </c>
      <c r="H127" s="189">
        <v>13.32</v>
      </c>
      <c r="I127" s="190"/>
      <c r="J127" s="191">
        <f>ROUND(I127*H127,2)</f>
        <v>0</v>
      </c>
      <c r="K127" s="187" t="s">
        <v>132</v>
      </c>
      <c r="L127" s="38"/>
      <c r="M127" s="192" t="s">
        <v>1</v>
      </c>
      <c r="N127" s="193" t="s">
        <v>40</v>
      </c>
      <c r="O127" s="70"/>
      <c r="P127" s="194">
        <f>O127*H127</f>
        <v>0</v>
      </c>
      <c r="Q127" s="194">
        <v>0</v>
      </c>
      <c r="R127" s="194">
        <f>Q127*H127</f>
        <v>0</v>
      </c>
      <c r="S127" s="194">
        <v>0.57999999999999996</v>
      </c>
      <c r="T127" s="195">
        <f>S127*H127</f>
        <v>7.7256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6" t="s">
        <v>133</v>
      </c>
      <c r="AT127" s="196" t="s">
        <v>128</v>
      </c>
      <c r="AU127" s="196" t="s">
        <v>86</v>
      </c>
      <c r="AY127" s="16" t="s">
        <v>126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6" t="s">
        <v>83</v>
      </c>
      <c r="BK127" s="197">
        <f>ROUND(I127*H127,2)</f>
        <v>0</v>
      </c>
      <c r="BL127" s="16" t="s">
        <v>133</v>
      </c>
      <c r="BM127" s="196" t="s">
        <v>542</v>
      </c>
    </row>
    <row r="128" spans="1:65" s="2" customFormat="1" ht="19.5">
      <c r="A128" s="33"/>
      <c r="B128" s="34"/>
      <c r="C128" s="35"/>
      <c r="D128" s="198" t="s">
        <v>135</v>
      </c>
      <c r="E128" s="35"/>
      <c r="F128" s="199" t="s">
        <v>543</v>
      </c>
      <c r="G128" s="35"/>
      <c r="H128" s="35"/>
      <c r="I128" s="200"/>
      <c r="J128" s="35"/>
      <c r="K128" s="35"/>
      <c r="L128" s="38"/>
      <c r="M128" s="201"/>
      <c r="N128" s="202"/>
      <c r="O128" s="70"/>
      <c r="P128" s="70"/>
      <c r="Q128" s="70"/>
      <c r="R128" s="70"/>
      <c r="S128" s="70"/>
      <c r="T128" s="71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135</v>
      </c>
      <c r="AU128" s="16" t="s">
        <v>86</v>
      </c>
    </row>
    <row r="129" spans="1:65" s="13" customFormat="1" ht="11.25">
      <c r="B129" s="203"/>
      <c r="C129" s="204"/>
      <c r="D129" s="198" t="s">
        <v>137</v>
      </c>
      <c r="E129" s="205" t="s">
        <v>1</v>
      </c>
      <c r="F129" s="206" t="s">
        <v>544</v>
      </c>
      <c r="G129" s="204"/>
      <c r="H129" s="207">
        <v>13.32</v>
      </c>
      <c r="I129" s="208"/>
      <c r="J129" s="204"/>
      <c r="K129" s="204"/>
      <c r="L129" s="209"/>
      <c r="M129" s="210"/>
      <c r="N129" s="211"/>
      <c r="O129" s="211"/>
      <c r="P129" s="211"/>
      <c r="Q129" s="211"/>
      <c r="R129" s="211"/>
      <c r="S129" s="211"/>
      <c r="T129" s="212"/>
      <c r="AT129" s="213" t="s">
        <v>137</v>
      </c>
      <c r="AU129" s="213" t="s">
        <v>86</v>
      </c>
      <c r="AV129" s="13" t="s">
        <v>86</v>
      </c>
      <c r="AW129" s="13" t="s">
        <v>32</v>
      </c>
      <c r="AX129" s="13" t="s">
        <v>83</v>
      </c>
      <c r="AY129" s="213" t="s">
        <v>126</v>
      </c>
    </row>
    <row r="130" spans="1:65" s="2" customFormat="1" ht="16.5" customHeight="1">
      <c r="A130" s="33"/>
      <c r="B130" s="34"/>
      <c r="C130" s="185" t="s">
        <v>86</v>
      </c>
      <c r="D130" s="185" t="s">
        <v>128</v>
      </c>
      <c r="E130" s="186" t="s">
        <v>545</v>
      </c>
      <c r="F130" s="187" t="s">
        <v>546</v>
      </c>
      <c r="G130" s="188" t="s">
        <v>187</v>
      </c>
      <c r="H130" s="189">
        <v>13.32</v>
      </c>
      <c r="I130" s="190"/>
      <c r="J130" s="191">
        <f>ROUND(I130*H130,2)</f>
        <v>0</v>
      </c>
      <c r="K130" s="187" t="s">
        <v>132</v>
      </c>
      <c r="L130" s="38"/>
      <c r="M130" s="192" t="s">
        <v>1</v>
      </c>
      <c r="N130" s="193" t="s">
        <v>40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0.22</v>
      </c>
      <c r="T130" s="195">
        <f>S130*H130</f>
        <v>2.9304000000000001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133</v>
      </c>
      <c r="AT130" s="196" t="s">
        <v>128</v>
      </c>
      <c r="AU130" s="196" t="s">
        <v>86</v>
      </c>
      <c r="AY130" s="16" t="s">
        <v>126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83</v>
      </c>
      <c r="BK130" s="197">
        <f>ROUND(I130*H130,2)</f>
        <v>0</v>
      </c>
      <c r="BL130" s="16" t="s">
        <v>133</v>
      </c>
      <c r="BM130" s="196" t="s">
        <v>547</v>
      </c>
    </row>
    <row r="131" spans="1:65" s="2" customFormat="1" ht="19.5">
      <c r="A131" s="33"/>
      <c r="B131" s="34"/>
      <c r="C131" s="35"/>
      <c r="D131" s="198" t="s">
        <v>135</v>
      </c>
      <c r="E131" s="35"/>
      <c r="F131" s="199" t="s">
        <v>548</v>
      </c>
      <c r="G131" s="35"/>
      <c r="H131" s="35"/>
      <c r="I131" s="200"/>
      <c r="J131" s="35"/>
      <c r="K131" s="35"/>
      <c r="L131" s="38"/>
      <c r="M131" s="201"/>
      <c r="N131" s="202"/>
      <c r="O131" s="70"/>
      <c r="P131" s="70"/>
      <c r="Q131" s="70"/>
      <c r="R131" s="70"/>
      <c r="S131" s="70"/>
      <c r="T131" s="71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135</v>
      </c>
      <c r="AU131" s="16" t="s">
        <v>86</v>
      </c>
    </row>
    <row r="132" spans="1:65" s="13" customFormat="1" ht="11.25">
      <c r="B132" s="203"/>
      <c r="C132" s="204"/>
      <c r="D132" s="198" t="s">
        <v>137</v>
      </c>
      <c r="E132" s="205" t="s">
        <v>1</v>
      </c>
      <c r="F132" s="206" t="s">
        <v>544</v>
      </c>
      <c r="G132" s="204"/>
      <c r="H132" s="207">
        <v>13.32</v>
      </c>
      <c r="I132" s="208"/>
      <c r="J132" s="204"/>
      <c r="K132" s="204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137</v>
      </c>
      <c r="AU132" s="213" t="s">
        <v>86</v>
      </c>
      <c r="AV132" s="13" t="s">
        <v>86</v>
      </c>
      <c r="AW132" s="13" t="s">
        <v>32</v>
      </c>
      <c r="AX132" s="13" t="s">
        <v>83</v>
      </c>
      <c r="AY132" s="213" t="s">
        <v>126</v>
      </c>
    </row>
    <row r="133" spans="1:65" s="2" customFormat="1" ht="16.5" customHeight="1">
      <c r="A133" s="33"/>
      <c r="B133" s="34"/>
      <c r="C133" s="185" t="s">
        <v>144</v>
      </c>
      <c r="D133" s="185" t="s">
        <v>128</v>
      </c>
      <c r="E133" s="186" t="s">
        <v>549</v>
      </c>
      <c r="F133" s="187" t="s">
        <v>550</v>
      </c>
      <c r="G133" s="188" t="s">
        <v>187</v>
      </c>
      <c r="H133" s="189">
        <v>13.32</v>
      </c>
      <c r="I133" s="190"/>
      <c r="J133" s="191">
        <f>ROUND(I133*H133,2)</f>
        <v>0</v>
      </c>
      <c r="K133" s="187" t="s">
        <v>132</v>
      </c>
      <c r="L133" s="38"/>
      <c r="M133" s="192" t="s">
        <v>1</v>
      </c>
      <c r="N133" s="193" t="s">
        <v>40</v>
      </c>
      <c r="O133" s="70"/>
      <c r="P133" s="194">
        <f>O133*H133</f>
        <v>0</v>
      </c>
      <c r="Q133" s="194">
        <v>1.0000000000000001E-5</v>
      </c>
      <c r="R133" s="194">
        <f>Q133*H133</f>
        <v>1.3320000000000001E-4</v>
      </c>
      <c r="S133" s="194">
        <v>9.1999999999999998E-2</v>
      </c>
      <c r="T133" s="195">
        <f>S133*H133</f>
        <v>1.2254400000000001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133</v>
      </c>
      <c r="AT133" s="196" t="s">
        <v>128</v>
      </c>
      <c r="AU133" s="196" t="s">
        <v>86</v>
      </c>
      <c r="AY133" s="16" t="s">
        <v>126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83</v>
      </c>
      <c r="BK133" s="197">
        <f>ROUND(I133*H133,2)</f>
        <v>0</v>
      </c>
      <c r="BL133" s="16" t="s">
        <v>133</v>
      </c>
      <c r="BM133" s="196" t="s">
        <v>551</v>
      </c>
    </row>
    <row r="134" spans="1:65" s="2" customFormat="1" ht="19.5">
      <c r="A134" s="33"/>
      <c r="B134" s="34"/>
      <c r="C134" s="35"/>
      <c r="D134" s="198" t="s">
        <v>135</v>
      </c>
      <c r="E134" s="35"/>
      <c r="F134" s="199" t="s">
        <v>552</v>
      </c>
      <c r="G134" s="35"/>
      <c r="H134" s="35"/>
      <c r="I134" s="200"/>
      <c r="J134" s="35"/>
      <c r="K134" s="35"/>
      <c r="L134" s="38"/>
      <c r="M134" s="201"/>
      <c r="N134" s="202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135</v>
      </c>
      <c r="AU134" s="16" t="s">
        <v>86</v>
      </c>
    </row>
    <row r="135" spans="1:65" s="13" customFormat="1" ht="11.25">
      <c r="B135" s="203"/>
      <c r="C135" s="204"/>
      <c r="D135" s="198" t="s">
        <v>137</v>
      </c>
      <c r="E135" s="205" t="s">
        <v>1</v>
      </c>
      <c r="F135" s="206" t="s">
        <v>544</v>
      </c>
      <c r="G135" s="204"/>
      <c r="H135" s="207">
        <v>13.32</v>
      </c>
      <c r="I135" s="208"/>
      <c r="J135" s="204"/>
      <c r="K135" s="204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137</v>
      </c>
      <c r="AU135" s="213" t="s">
        <v>86</v>
      </c>
      <c r="AV135" s="13" t="s">
        <v>86</v>
      </c>
      <c r="AW135" s="13" t="s">
        <v>32</v>
      </c>
      <c r="AX135" s="13" t="s">
        <v>83</v>
      </c>
      <c r="AY135" s="213" t="s">
        <v>126</v>
      </c>
    </row>
    <row r="136" spans="1:65" s="2" customFormat="1" ht="16.5" customHeight="1">
      <c r="A136" s="33"/>
      <c r="B136" s="34"/>
      <c r="C136" s="185" t="s">
        <v>133</v>
      </c>
      <c r="D136" s="185" t="s">
        <v>128</v>
      </c>
      <c r="E136" s="186" t="s">
        <v>553</v>
      </c>
      <c r="F136" s="187" t="s">
        <v>554</v>
      </c>
      <c r="G136" s="188" t="s">
        <v>174</v>
      </c>
      <c r="H136" s="189">
        <v>1</v>
      </c>
      <c r="I136" s="190"/>
      <c r="J136" s="191">
        <f>ROUND(I136*H136,2)</f>
        <v>0</v>
      </c>
      <c r="K136" s="187" t="s">
        <v>132</v>
      </c>
      <c r="L136" s="38"/>
      <c r="M136" s="192" t="s">
        <v>1</v>
      </c>
      <c r="N136" s="193" t="s">
        <v>40</v>
      </c>
      <c r="O136" s="70"/>
      <c r="P136" s="194">
        <f>O136*H136</f>
        <v>0</v>
      </c>
      <c r="Q136" s="194">
        <v>8.6800000000000002E-3</v>
      </c>
      <c r="R136" s="194">
        <f>Q136*H136</f>
        <v>8.6800000000000002E-3</v>
      </c>
      <c r="S136" s="194">
        <v>0</v>
      </c>
      <c r="T136" s="19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133</v>
      </c>
      <c r="AT136" s="196" t="s">
        <v>128</v>
      </c>
      <c r="AU136" s="196" t="s">
        <v>86</v>
      </c>
      <c r="AY136" s="16" t="s">
        <v>126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83</v>
      </c>
      <c r="BK136" s="197">
        <f>ROUND(I136*H136,2)</f>
        <v>0</v>
      </c>
      <c r="BL136" s="16" t="s">
        <v>133</v>
      </c>
      <c r="BM136" s="196" t="s">
        <v>555</v>
      </c>
    </row>
    <row r="137" spans="1:65" s="2" customFormat="1" ht="29.25">
      <c r="A137" s="33"/>
      <c r="B137" s="34"/>
      <c r="C137" s="35"/>
      <c r="D137" s="198" t="s">
        <v>135</v>
      </c>
      <c r="E137" s="35"/>
      <c r="F137" s="199" t="s">
        <v>556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135</v>
      </c>
      <c r="AU137" s="16" t="s">
        <v>86</v>
      </c>
    </row>
    <row r="138" spans="1:65" s="13" customFormat="1" ht="11.25">
      <c r="B138" s="203"/>
      <c r="C138" s="204"/>
      <c r="D138" s="198" t="s">
        <v>137</v>
      </c>
      <c r="E138" s="205" t="s">
        <v>1</v>
      </c>
      <c r="F138" s="206" t="s">
        <v>557</v>
      </c>
      <c r="G138" s="204"/>
      <c r="H138" s="207">
        <v>1</v>
      </c>
      <c r="I138" s="208"/>
      <c r="J138" s="204"/>
      <c r="K138" s="204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137</v>
      </c>
      <c r="AU138" s="213" t="s">
        <v>86</v>
      </c>
      <c r="AV138" s="13" t="s">
        <v>86</v>
      </c>
      <c r="AW138" s="13" t="s">
        <v>32</v>
      </c>
      <c r="AX138" s="13" t="s">
        <v>83</v>
      </c>
      <c r="AY138" s="213" t="s">
        <v>126</v>
      </c>
    </row>
    <row r="139" spans="1:65" s="2" customFormat="1" ht="16.5" customHeight="1">
      <c r="A139" s="33"/>
      <c r="B139" s="34"/>
      <c r="C139" s="185" t="s">
        <v>153</v>
      </c>
      <c r="D139" s="185" t="s">
        <v>128</v>
      </c>
      <c r="E139" s="186" t="s">
        <v>558</v>
      </c>
      <c r="F139" s="187" t="s">
        <v>559</v>
      </c>
      <c r="G139" s="188" t="s">
        <v>174</v>
      </c>
      <c r="H139" s="189">
        <v>2</v>
      </c>
      <c r="I139" s="190"/>
      <c r="J139" s="191">
        <f>ROUND(I139*H139,2)</f>
        <v>0</v>
      </c>
      <c r="K139" s="187" t="s">
        <v>132</v>
      </c>
      <c r="L139" s="38"/>
      <c r="M139" s="192" t="s">
        <v>1</v>
      </c>
      <c r="N139" s="193" t="s">
        <v>40</v>
      </c>
      <c r="O139" s="70"/>
      <c r="P139" s="194">
        <f>O139*H139</f>
        <v>0</v>
      </c>
      <c r="Q139" s="194">
        <v>1.269E-2</v>
      </c>
      <c r="R139" s="194">
        <f>Q139*H139</f>
        <v>2.538E-2</v>
      </c>
      <c r="S139" s="194">
        <v>0</v>
      </c>
      <c r="T139" s="19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133</v>
      </c>
      <c r="AT139" s="196" t="s">
        <v>128</v>
      </c>
      <c r="AU139" s="196" t="s">
        <v>86</v>
      </c>
      <c r="AY139" s="16" t="s">
        <v>126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6" t="s">
        <v>83</v>
      </c>
      <c r="BK139" s="197">
        <f>ROUND(I139*H139,2)</f>
        <v>0</v>
      </c>
      <c r="BL139" s="16" t="s">
        <v>133</v>
      </c>
      <c r="BM139" s="196" t="s">
        <v>560</v>
      </c>
    </row>
    <row r="140" spans="1:65" s="2" customFormat="1" ht="29.25">
      <c r="A140" s="33"/>
      <c r="B140" s="34"/>
      <c r="C140" s="35"/>
      <c r="D140" s="198" t="s">
        <v>135</v>
      </c>
      <c r="E140" s="35"/>
      <c r="F140" s="199" t="s">
        <v>561</v>
      </c>
      <c r="G140" s="35"/>
      <c r="H140" s="35"/>
      <c r="I140" s="200"/>
      <c r="J140" s="35"/>
      <c r="K140" s="35"/>
      <c r="L140" s="38"/>
      <c r="M140" s="201"/>
      <c r="N140" s="202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135</v>
      </c>
      <c r="AU140" s="16" t="s">
        <v>86</v>
      </c>
    </row>
    <row r="141" spans="1:65" s="13" customFormat="1" ht="11.25">
      <c r="B141" s="203"/>
      <c r="C141" s="204"/>
      <c r="D141" s="198" t="s">
        <v>137</v>
      </c>
      <c r="E141" s="205" t="s">
        <v>1</v>
      </c>
      <c r="F141" s="206" t="s">
        <v>562</v>
      </c>
      <c r="G141" s="204"/>
      <c r="H141" s="207">
        <v>2</v>
      </c>
      <c r="I141" s="208"/>
      <c r="J141" s="204"/>
      <c r="K141" s="204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137</v>
      </c>
      <c r="AU141" s="213" t="s">
        <v>86</v>
      </c>
      <c r="AV141" s="13" t="s">
        <v>86</v>
      </c>
      <c r="AW141" s="13" t="s">
        <v>32</v>
      </c>
      <c r="AX141" s="13" t="s">
        <v>83</v>
      </c>
      <c r="AY141" s="213" t="s">
        <v>126</v>
      </c>
    </row>
    <row r="142" spans="1:65" s="2" customFormat="1" ht="16.5" customHeight="1">
      <c r="A142" s="33"/>
      <c r="B142" s="34"/>
      <c r="C142" s="185" t="s">
        <v>158</v>
      </c>
      <c r="D142" s="185" t="s">
        <v>128</v>
      </c>
      <c r="E142" s="186" t="s">
        <v>563</v>
      </c>
      <c r="F142" s="187" t="s">
        <v>564</v>
      </c>
      <c r="G142" s="188" t="s">
        <v>174</v>
      </c>
      <c r="H142" s="189">
        <v>3</v>
      </c>
      <c r="I142" s="190"/>
      <c r="J142" s="191">
        <f>ROUND(I142*H142,2)</f>
        <v>0</v>
      </c>
      <c r="K142" s="187" t="s">
        <v>132</v>
      </c>
      <c r="L142" s="38"/>
      <c r="M142" s="192" t="s">
        <v>1</v>
      </c>
      <c r="N142" s="193" t="s">
        <v>40</v>
      </c>
      <c r="O142" s="70"/>
      <c r="P142" s="194">
        <f>O142*H142</f>
        <v>0</v>
      </c>
      <c r="Q142" s="194">
        <v>3.6900000000000002E-2</v>
      </c>
      <c r="R142" s="194">
        <f>Q142*H142</f>
        <v>0.11070000000000001</v>
      </c>
      <c r="S142" s="194">
        <v>0</v>
      </c>
      <c r="T142" s="19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133</v>
      </c>
      <c r="AT142" s="196" t="s">
        <v>128</v>
      </c>
      <c r="AU142" s="196" t="s">
        <v>86</v>
      </c>
      <c r="AY142" s="16" t="s">
        <v>126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6" t="s">
        <v>83</v>
      </c>
      <c r="BK142" s="197">
        <f>ROUND(I142*H142,2)</f>
        <v>0</v>
      </c>
      <c r="BL142" s="16" t="s">
        <v>133</v>
      </c>
      <c r="BM142" s="196" t="s">
        <v>565</v>
      </c>
    </row>
    <row r="143" spans="1:65" s="2" customFormat="1" ht="29.25">
      <c r="A143" s="33"/>
      <c r="B143" s="34"/>
      <c r="C143" s="35"/>
      <c r="D143" s="198" t="s">
        <v>135</v>
      </c>
      <c r="E143" s="35"/>
      <c r="F143" s="199" t="s">
        <v>566</v>
      </c>
      <c r="G143" s="35"/>
      <c r="H143" s="35"/>
      <c r="I143" s="200"/>
      <c r="J143" s="35"/>
      <c r="K143" s="35"/>
      <c r="L143" s="38"/>
      <c r="M143" s="201"/>
      <c r="N143" s="202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135</v>
      </c>
      <c r="AU143" s="16" t="s">
        <v>86</v>
      </c>
    </row>
    <row r="144" spans="1:65" s="13" customFormat="1" ht="11.25">
      <c r="B144" s="203"/>
      <c r="C144" s="204"/>
      <c r="D144" s="198" t="s">
        <v>137</v>
      </c>
      <c r="E144" s="205" t="s">
        <v>1</v>
      </c>
      <c r="F144" s="206" t="s">
        <v>567</v>
      </c>
      <c r="G144" s="204"/>
      <c r="H144" s="207">
        <v>2</v>
      </c>
      <c r="I144" s="208"/>
      <c r="J144" s="204"/>
      <c r="K144" s="204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137</v>
      </c>
      <c r="AU144" s="213" t="s">
        <v>86</v>
      </c>
      <c r="AV144" s="13" t="s">
        <v>86</v>
      </c>
      <c r="AW144" s="13" t="s">
        <v>32</v>
      </c>
      <c r="AX144" s="13" t="s">
        <v>75</v>
      </c>
      <c r="AY144" s="213" t="s">
        <v>126</v>
      </c>
    </row>
    <row r="145" spans="1:65" s="13" customFormat="1" ht="11.25">
      <c r="B145" s="203"/>
      <c r="C145" s="204"/>
      <c r="D145" s="198" t="s">
        <v>137</v>
      </c>
      <c r="E145" s="205" t="s">
        <v>1</v>
      </c>
      <c r="F145" s="206" t="s">
        <v>568</v>
      </c>
      <c r="G145" s="204"/>
      <c r="H145" s="207">
        <v>1</v>
      </c>
      <c r="I145" s="208"/>
      <c r="J145" s="204"/>
      <c r="K145" s="204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137</v>
      </c>
      <c r="AU145" s="213" t="s">
        <v>86</v>
      </c>
      <c r="AV145" s="13" t="s">
        <v>86</v>
      </c>
      <c r="AW145" s="13" t="s">
        <v>32</v>
      </c>
      <c r="AX145" s="13" t="s">
        <v>75</v>
      </c>
      <c r="AY145" s="213" t="s">
        <v>126</v>
      </c>
    </row>
    <row r="146" spans="1:65" s="2" customFormat="1" ht="21.75" customHeight="1">
      <c r="A146" s="33"/>
      <c r="B146" s="34"/>
      <c r="C146" s="185" t="s">
        <v>163</v>
      </c>
      <c r="D146" s="185" t="s">
        <v>128</v>
      </c>
      <c r="E146" s="186" t="s">
        <v>569</v>
      </c>
      <c r="F146" s="187" t="s">
        <v>570</v>
      </c>
      <c r="G146" s="188" t="s">
        <v>194</v>
      </c>
      <c r="H146" s="189">
        <v>364.65499999999997</v>
      </c>
      <c r="I146" s="190"/>
      <c r="J146" s="191">
        <f>ROUND(I146*H146,2)</f>
        <v>0</v>
      </c>
      <c r="K146" s="187" t="s">
        <v>132</v>
      </c>
      <c r="L146" s="38"/>
      <c r="M146" s="192" t="s">
        <v>1</v>
      </c>
      <c r="N146" s="193" t="s">
        <v>40</v>
      </c>
      <c r="O146" s="70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133</v>
      </c>
      <c r="AT146" s="196" t="s">
        <v>128</v>
      </c>
      <c r="AU146" s="196" t="s">
        <v>86</v>
      </c>
      <c r="AY146" s="16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83</v>
      </c>
      <c r="BK146" s="197">
        <f>ROUND(I146*H146,2)</f>
        <v>0</v>
      </c>
      <c r="BL146" s="16" t="s">
        <v>133</v>
      </c>
      <c r="BM146" s="196" t="s">
        <v>571</v>
      </c>
    </row>
    <row r="147" spans="1:65" s="2" customFormat="1" ht="19.5">
      <c r="A147" s="33"/>
      <c r="B147" s="34"/>
      <c r="C147" s="35"/>
      <c r="D147" s="198" t="s">
        <v>135</v>
      </c>
      <c r="E147" s="35"/>
      <c r="F147" s="199" t="s">
        <v>572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135</v>
      </c>
      <c r="AU147" s="16" t="s">
        <v>86</v>
      </c>
    </row>
    <row r="148" spans="1:65" s="2" customFormat="1" ht="19.5">
      <c r="A148" s="33"/>
      <c r="B148" s="34"/>
      <c r="C148" s="35"/>
      <c r="D148" s="198" t="s">
        <v>354</v>
      </c>
      <c r="E148" s="35"/>
      <c r="F148" s="214" t="s">
        <v>573</v>
      </c>
      <c r="G148" s="35"/>
      <c r="H148" s="35"/>
      <c r="I148" s="200"/>
      <c r="J148" s="35"/>
      <c r="K148" s="35"/>
      <c r="L148" s="38"/>
      <c r="M148" s="201"/>
      <c r="N148" s="202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354</v>
      </c>
      <c r="AU148" s="16" t="s">
        <v>86</v>
      </c>
    </row>
    <row r="149" spans="1:65" s="14" customFormat="1" ht="11.25">
      <c r="B149" s="215"/>
      <c r="C149" s="216"/>
      <c r="D149" s="198" t="s">
        <v>137</v>
      </c>
      <c r="E149" s="217" t="s">
        <v>1</v>
      </c>
      <c r="F149" s="218" t="s">
        <v>574</v>
      </c>
      <c r="G149" s="216"/>
      <c r="H149" s="217" t="s">
        <v>1</v>
      </c>
      <c r="I149" s="219"/>
      <c r="J149" s="216"/>
      <c r="K149" s="216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137</v>
      </c>
      <c r="AU149" s="224" t="s">
        <v>86</v>
      </c>
      <c r="AV149" s="14" t="s">
        <v>83</v>
      </c>
      <c r="AW149" s="14" t="s">
        <v>32</v>
      </c>
      <c r="AX149" s="14" t="s">
        <v>75</v>
      </c>
      <c r="AY149" s="224" t="s">
        <v>126</v>
      </c>
    </row>
    <row r="150" spans="1:65" s="13" customFormat="1" ht="11.25">
      <c r="B150" s="203"/>
      <c r="C150" s="204"/>
      <c r="D150" s="198" t="s">
        <v>137</v>
      </c>
      <c r="E150" s="205" t="s">
        <v>1</v>
      </c>
      <c r="F150" s="206" t="s">
        <v>575</v>
      </c>
      <c r="G150" s="204"/>
      <c r="H150" s="207">
        <v>21.123000000000001</v>
      </c>
      <c r="I150" s="208"/>
      <c r="J150" s="204"/>
      <c r="K150" s="204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137</v>
      </c>
      <c r="AU150" s="213" t="s">
        <v>86</v>
      </c>
      <c r="AV150" s="13" t="s">
        <v>86</v>
      </c>
      <c r="AW150" s="13" t="s">
        <v>32</v>
      </c>
      <c r="AX150" s="13" t="s">
        <v>75</v>
      </c>
      <c r="AY150" s="213" t="s">
        <v>126</v>
      </c>
    </row>
    <row r="151" spans="1:65" s="13" customFormat="1" ht="11.25">
      <c r="B151" s="203"/>
      <c r="C151" s="204"/>
      <c r="D151" s="198" t="s">
        <v>137</v>
      </c>
      <c r="E151" s="205" t="s">
        <v>1</v>
      </c>
      <c r="F151" s="206" t="s">
        <v>576</v>
      </c>
      <c r="G151" s="204"/>
      <c r="H151" s="207">
        <v>67.7</v>
      </c>
      <c r="I151" s="208"/>
      <c r="J151" s="204"/>
      <c r="K151" s="204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137</v>
      </c>
      <c r="AU151" s="213" t="s">
        <v>86</v>
      </c>
      <c r="AV151" s="13" t="s">
        <v>86</v>
      </c>
      <c r="AW151" s="13" t="s">
        <v>32</v>
      </c>
      <c r="AX151" s="13" t="s">
        <v>75</v>
      </c>
      <c r="AY151" s="213" t="s">
        <v>126</v>
      </c>
    </row>
    <row r="152" spans="1:65" s="13" customFormat="1" ht="11.25">
      <c r="B152" s="203"/>
      <c r="C152" s="204"/>
      <c r="D152" s="198" t="s">
        <v>137</v>
      </c>
      <c r="E152" s="205" t="s">
        <v>1</v>
      </c>
      <c r="F152" s="206" t="s">
        <v>577</v>
      </c>
      <c r="G152" s="204"/>
      <c r="H152" s="207">
        <v>233.61099999999999</v>
      </c>
      <c r="I152" s="208"/>
      <c r="J152" s="204"/>
      <c r="K152" s="204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137</v>
      </c>
      <c r="AU152" s="213" t="s">
        <v>86</v>
      </c>
      <c r="AV152" s="13" t="s">
        <v>86</v>
      </c>
      <c r="AW152" s="13" t="s">
        <v>32</v>
      </c>
      <c r="AX152" s="13" t="s">
        <v>75</v>
      </c>
      <c r="AY152" s="213" t="s">
        <v>126</v>
      </c>
    </row>
    <row r="153" spans="1:65" s="13" customFormat="1" ht="11.25">
      <c r="B153" s="203"/>
      <c r="C153" s="204"/>
      <c r="D153" s="198" t="s">
        <v>137</v>
      </c>
      <c r="E153" s="205" t="s">
        <v>1</v>
      </c>
      <c r="F153" s="206" t="s">
        <v>578</v>
      </c>
      <c r="G153" s="204"/>
      <c r="H153" s="207">
        <v>42.220999999999997</v>
      </c>
      <c r="I153" s="208"/>
      <c r="J153" s="204"/>
      <c r="K153" s="204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137</v>
      </c>
      <c r="AU153" s="213" t="s">
        <v>86</v>
      </c>
      <c r="AV153" s="13" t="s">
        <v>86</v>
      </c>
      <c r="AW153" s="13" t="s">
        <v>32</v>
      </c>
      <c r="AX153" s="13" t="s">
        <v>75</v>
      </c>
      <c r="AY153" s="213" t="s">
        <v>126</v>
      </c>
    </row>
    <row r="154" spans="1:65" s="2" customFormat="1" ht="16.5" customHeight="1">
      <c r="A154" s="33"/>
      <c r="B154" s="34"/>
      <c r="C154" s="185" t="s">
        <v>167</v>
      </c>
      <c r="D154" s="185" t="s">
        <v>128</v>
      </c>
      <c r="E154" s="186" t="s">
        <v>579</v>
      </c>
      <c r="F154" s="187" t="s">
        <v>580</v>
      </c>
      <c r="G154" s="188" t="s">
        <v>194</v>
      </c>
      <c r="H154" s="189">
        <v>14.04</v>
      </c>
      <c r="I154" s="190"/>
      <c r="J154" s="191">
        <f>ROUND(I154*H154,2)</f>
        <v>0</v>
      </c>
      <c r="K154" s="187" t="s">
        <v>132</v>
      </c>
      <c r="L154" s="38"/>
      <c r="M154" s="192" t="s">
        <v>1</v>
      </c>
      <c r="N154" s="193" t="s">
        <v>40</v>
      </c>
      <c r="O154" s="70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6" t="s">
        <v>133</v>
      </c>
      <c r="AT154" s="196" t="s">
        <v>128</v>
      </c>
      <c r="AU154" s="196" t="s">
        <v>86</v>
      </c>
      <c r="AY154" s="16" t="s">
        <v>126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6" t="s">
        <v>83</v>
      </c>
      <c r="BK154" s="197">
        <f>ROUND(I154*H154,2)</f>
        <v>0</v>
      </c>
      <c r="BL154" s="16" t="s">
        <v>133</v>
      </c>
      <c r="BM154" s="196" t="s">
        <v>581</v>
      </c>
    </row>
    <row r="155" spans="1:65" s="2" customFormat="1" ht="19.5">
      <c r="A155" s="33"/>
      <c r="B155" s="34"/>
      <c r="C155" s="35"/>
      <c r="D155" s="198" t="s">
        <v>135</v>
      </c>
      <c r="E155" s="35"/>
      <c r="F155" s="199" t="s">
        <v>582</v>
      </c>
      <c r="G155" s="35"/>
      <c r="H155" s="35"/>
      <c r="I155" s="200"/>
      <c r="J155" s="35"/>
      <c r="K155" s="35"/>
      <c r="L155" s="38"/>
      <c r="M155" s="201"/>
      <c r="N155" s="202"/>
      <c r="O155" s="70"/>
      <c r="P155" s="70"/>
      <c r="Q155" s="70"/>
      <c r="R155" s="70"/>
      <c r="S155" s="70"/>
      <c r="T155" s="71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135</v>
      </c>
      <c r="AU155" s="16" t="s">
        <v>86</v>
      </c>
    </row>
    <row r="156" spans="1:65" s="13" customFormat="1" ht="11.25">
      <c r="B156" s="203"/>
      <c r="C156" s="204"/>
      <c r="D156" s="198" t="s">
        <v>137</v>
      </c>
      <c r="E156" s="205" t="s">
        <v>1</v>
      </c>
      <c r="F156" s="206" t="s">
        <v>583</v>
      </c>
      <c r="G156" s="204"/>
      <c r="H156" s="207">
        <v>3.68</v>
      </c>
      <c r="I156" s="208"/>
      <c r="J156" s="204"/>
      <c r="K156" s="204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137</v>
      </c>
      <c r="AU156" s="213" t="s">
        <v>86</v>
      </c>
      <c r="AV156" s="13" t="s">
        <v>86</v>
      </c>
      <c r="AW156" s="13" t="s">
        <v>32</v>
      </c>
      <c r="AX156" s="13" t="s">
        <v>75</v>
      </c>
      <c r="AY156" s="213" t="s">
        <v>126</v>
      </c>
    </row>
    <row r="157" spans="1:65" s="13" customFormat="1" ht="11.25">
      <c r="B157" s="203"/>
      <c r="C157" s="204"/>
      <c r="D157" s="198" t="s">
        <v>137</v>
      </c>
      <c r="E157" s="205" t="s">
        <v>1</v>
      </c>
      <c r="F157" s="206" t="s">
        <v>584</v>
      </c>
      <c r="G157" s="204"/>
      <c r="H157" s="207">
        <v>6.4</v>
      </c>
      <c r="I157" s="208"/>
      <c r="J157" s="204"/>
      <c r="K157" s="204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137</v>
      </c>
      <c r="AU157" s="213" t="s">
        <v>86</v>
      </c>
      <c r="AV157" s="13" t="s">
        <v>86</v>
      </c>
      <c r="AW157" s="13" t="s">
        <v>32</v>
      </c>
      <c r="AX157" s="13" t="s">
        <v>75</v>
      </c>
      <c r="AY157" s="213" t="s">
        <v>126</v>
      </c>
    </row>
    <row r="158" spans="1:65" s="13" customFormat="1" ht="11.25">
      <c r="B158" s="203"/>
      <c r="C158" s="204"/>
      <c r="D158" s="198" t="s">
        <v>137</v>
      </c>
      <c r="E158" s="205" t="s">
        <v>1</v>
      </c>
      <c r="F158" s="206" t="s">
        <v>585</v>
      </c>
      <c r="G158" s="204"/>
      <c r="H158" s="207">
        <v>1.76</v>
      </c>
      <c r="I158" s="208"/>
      <c r="J158" s="204"/>
      <c r="K158" s="204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137</v>
      </c>
      <c r="AU158" s="213" t="s">
        <v>86</v>
      </c>
      <c r="AV158" s="13" t="s">
        <v>86</v>
      </c>
      <c r="AW158" s="13" t="s">
        <v>32</v>
      </c>
      <c r="AX158" s="13" t="s">
        <v>75</v>
      </c>
      <c r="AY158" s="213" t="s">
        <v>126</v>
      </c>
    </row>
    <row r="159" spans="1:65" s="13" customFormat="1" ht="11.25">
      <c r="B159" s="203"/>
      <c r="C159" s="204"/>
      <c r="D159" s="198" t="s">
        <v>137</v>
      </c>
      <c r="E159" s="205" t="s">
        <v>1</v>
      </c>
      <c r="F159" s="206" t="s">
        <v>586</v>
      </c>
      <c r="G159" s="204"/>
      <c r="H159" s="207">
        <v>2.2000000000000002</v>
      </c>
      <c r="I159" s="208"/>
      <c r="J159" s="204"/>
      <c r="K159" s="204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137</v>
      </c>
      <c r="AU159" s="213" t="s">
        <v>86</v>
      </c>
      <c r="AV159" s="13" t="s">
        <v>86</v>
      </c>
      <c r="AW159" s="13" t="s">
        <v>32</v>
      </c>
      <c r="AX159" s="13" t="s">
        <v>75</v>
      </c>
      <c r="AY159" s="213" t="s">
        <v>126</v>
      </c>
    </row>
    <row r="160" spans="1:65" s="2" customFormat="1" ht="16.5" customHeight="1">
      <c r="A160" s="33"/>
      <c r="B160" s="34"/>
      <c r="C160" s="185" t="s">
        <v>171</v>
      </c>
      <c r="D160" s="185" t="s">
        <v>128</v>
      </c>
      <c r="E160" s="186" t="s">
        <v>587</v>
      </c>
      <c r="F160" s="187" t="s">
        <v>588</v>
      </c>
      <c r="G160" s="188" t="s">
        <v>187</v>
      </c>
      <c r="H160" s="189">
        <v>419.3</v>
      </c>
      <c r="I160" s="190"/>
      <c r="J160" s="191">
        <f>ROUND(I160*H160,2)</f>
        <v>0</v>
      </c>
      <c r="K160" s="187" t="s">
        <v>132</v>
      </c>
      <c r="L160" s="38"/>
      <c r="M160" s="192" t="s">
        <v>1</v>
      </c>
      <c r="N160" s="193" t="s">
        <v>40</v>
      </c>
      <c r="O160" s="70"/>
      <c r="P160" s="194">
        <f>O160*H160</f>
        <v>0</v>
      </c>
      <c r="Q160" s="194">
        <v>8.4000000000000003E-4</v>
      </c>
      <c r="R160" s="194">
        <f>Q160*H160</f>
        <v>0.35221200000000003</v>
      </c>
      <c r="S160" s="194">
        <v>0</v>
      </c>
      <c r="T160" s="19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133</v>
      </c>
      <c r="AT160" s="196" t="s">
        <v>128</v>
      </c>
      <c r="AU160" s="196" t="s">
        <v>86</v>
      </c>
      <c r="AY160" s="16" t="s">
        <v>126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6" t="s">
        <v>83</v>
      </c>
      <c r="BK160" s="197">
        <f>ROUND(I160*H160,2)</f>
        <v>0</v>
      </c>
      <c r="BL160" s="16" t="s">
        <v>133</v>
      </c>
      <c r="BM160" s="196" t="s">
        <v>589</v>
      </c>
    </row>
    <row r="161" spans="1:65" s="2" customFormat="1" ht="11.25">
      <c r="A161" s="33"/>
      <c r="B161" s="34"/>
      <c r="C161" s="35"/>
      <c r="D161" s="198" t="s">
        <v>135</v>
      </c>
      <c r="E161" s="35"/>
      <c r="F161" s="199" t="s">
        <v>590</v>
      </c>
      <c r="G161" s="35"/>
      <c r="H161" s="35"/>
      <c r="I161" s="200"/>
      <c r="J161" s="35"/>
      <c r="K161" s="35"/>
      <c r="L161" s="38"/>
      <c r="M161" s="201"/>
      <c r="N161" s="202"/>
      <c r="O161" s="70"/>
      <c r="P161" s="70"/>
      <c r="Q161" s="70"/>
      <c r="R161" s="70"/>
      <c r="S161" s="70"/>
      <c r="T161" s="71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6" t="s">
        <v>135</v>
      </c>
      <c r="AU161" s="16" t="s">
        <v>86</v>
      </c>
    </row>
    <row r="162" spans="1:65" s="13" customFormat="1" ht="11.25">
      <c r="B162" s="203"/>
      <c r="C162" s="204"/>
      <c r="D162" s="198" t="s">
        <v>137</v>
      </c>
      <c r="E162" s="205" t="s">
        <v>1</v>
      </c>
      <c r="F162" s="206" t="s">
        <v>591</v>
      </c>
      <c r="G162" s="204"/>
      <c r="H162" s="207">
        <v>24.09</v>
      </c>
      <c r="I162" s="208"/>
      <c r="J162" s="204"/>
      <c r="K162" s="204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137</v>
      </c>
      <c r="AU162" s="213" t="s">
        <v>86</v>
      </c>
      <c r="AV162" s="13" t="s">
        <v>86</v>
      </c>
      <c r="AW162" s="13" t="s">
        <v>32</v>
      </c>
      <c r="AX162" s="13" t="s">
        <v>75</v>
      </c>
      <c r="AY162" s="213" t="s">
        <v>126</v>
      </c>
    </row>
    <row r="163" spans="1:65" s="13" customFormat="1" ht="11.25">
      <c r="B163" s="203"/>
      <c r="C163" s="204"/>
      <c r="D163" s="198" t="s">
        <v>137</v>
      </c>
      <c r="E163" s="205" t="s">
        <v>1</v>
      </c>
      <c r="F163" s="206" t="s">
        <v>592</v>
      </c>
      <c r="G163" s="204"/>
      <c r="H163" s="207">
        <v>167.72399999999999</v>
      </c>
      <c r="I163" s="208"/>
      <c r="J163" s="204"/>
      <c r="K163" s="204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137</v>
      </c>
      <c r="AU163" s="213" t="s">
        <v>86</v>
      </c>
      <c r="AV163" s="13" t="s">
        <v>86</v>
      </c>
      <c r="AW163" s="13" t="s">
        <v>32</v>
      </c>
      <c r="AX163" s="13" t="s">
        <v>75</v>
      </c>
      <c r="AY163" s="213" t="s">
        <v>126</v>
      </c>
    </row>
    <row r="164" spans="1:65" s="13" customFormat="1" ht="11.25">
      <c r="B164" s="203"/>
      <c r="C164" s="204"/>
      <c r="D164" s="198" t="s">
        <v>137</v>
      </c>
      <c r="E164" s="205" t="s">
        <v>1</v>
      </c>
      <c r="F164" s="206" t="s">
        <v>593</v>
      </c>
      <c r="G164" s="204"/>
      <c r="H164" s="207">
        <v>191.15</v>
      </c>
      <c r="I164" s="208"/>
      <c r="J164" s="204"/>
      <c r="K164" s="204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137</v>
      </c>
      <c r="AU164" s="213" t="s">
        <v>86</v>
      </c>
      <c r="AV164" s="13" t="s">
        <v>86</v>
      </c>
      <c r="AW164" s="13" t="s">
        <v>32</v>
      </c>
      <c r="AX164" s="13" t="s">
        <v>75</v>
      </c>
      <c r="AY164" s="213" t="s">
        <v>126</v>
      </c>
    </row>
    <row r="165" spans="1:65" s="13" customFormat="1" ht="11.25">
      <c r="B165" s="203"/>
      <c r="C165" s="204"/>
      <c r="D165" s="198" t="s">
        <v>137</v>
      </c>
      <c r="E165" s="205" t="s">
        <v>1</v>
      </c>
      <c r="F165" s="206" t="s">
        <v>594</v>
      </c>
      <c r="G165" s="204"/>
      <c r="H165" s="207">
        <v>36.335999999999999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137</v>
      </c>
      <c r="AU165" s="213" t="s">
        <v>86</v>
      </c>
      <c r="AV165" s="13" t="s">
        <v>86</v>
      </c>
      <c r="AW165" s="13" t="s">
        <v>32</v>
      </c>
      <c r="AX165" s="13" t="s">
        <v>75</v>
      </c>
      <c r="AY165" s="213" t="s">
        <v>126</v>
      </c>
    </row>
    <row r="166" spans="1:65" s="2" customFormat="1" ht="16.5" customHeight="1">
      <c r="A166" s="33"/>
      <c r="B166" s="34"/>
      <c r="C166" s="185" t="s">
        <v>178</v>
      </c>
      <c r="D166" s="185" t="s">
        <v>128</v>
      </c>
      <c r="E166" s="186" t="s">
        <v>595</v>
      </c>
      <c r="F166" s="187" t="s">
        <v>596</v>
      </c>
      <c r="G166" s="188" t="s">
        <v>187</v>
      </c>
      <c r="H166" s="189">
        <v>423.12400000000002</v>
      </c>
      <c r="I166" s="190"/>
      <c r="J166" s="191">
        <f>ROUND(I166*H166,2)</f>
        <v>0</v>
      </c>
      <c r="K166" s="187" t="s">
        <v>132</v>
      </c>
      <c r="L166" s="38"/>
      <c r="M166" s="192" t="s">
        <v>1</v>
      </c>
      <c r="N166" s="193" t="s">
        <v>40</v>
      </c>
      <c r="O166" s="70"/>
      <c r="P166" s="194">
        <f>O166*H166</f>
        <v>0</v>
      </c>
      <c r="Q166" s="194">
        <v>8.4999999999999995E-4</v>
      </c>
      <c r="R166" s="194">
        <f>Q166*H166</f>
        <v>0.35965540000000001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133</v>
      </c>
      <c r="AT166" s="196" t="s">
        <v>128</v>
      </c>
      <c r="AU166" s="196" t="s">
        <v>86</v>
      </c>
      <c r="AY166" s="16" t="s">
        <v>126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83</v>
      </c>
      <c r="BK166" s="197">
        <f>ROUND(I166*H166,2)</f>
        <v>0</v>
      </c>
      <c r="BL166" s="16" t="s">
        <v>133</v>
      </c>
      <c r="BM166" s="196" t="s">
        <v>597</v>
      </c>
    </row>
    <row r="167" spans="1:65" s="2" customFormat="1" ht="11.25">
      <c r="A167" s="33"/>
      <c r="B167" s="34"/>
      <c r="C167" s="35"/>
      <c r="D167" s="198" t="s">
        <v>135</v>
      </c>
      <c r="E167" s="35"/>
      <c r="F167" s="199" t="s">
        <v>598</v>
      </c>
      <c r="G167" s="35"/>
      <c r="H167" s="35"/>
      <c r="I167" s="200"/>
      <c r="J167" s="35"/>
      <c r="K167" s="35"/>
      <c r="L167" s="38"/>
      <c r="M167" s="201"/>
      <c r="N167" s="202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135</v>
      </c>
      <c r="AU167" s="16" t="s">
        <v>86</v>
      </c>
    </row>
    <row r="168" spans="1:65" s="13" customFormat="1" ht="11.25">
      <c r="B168" s="203"/>
      <c r="C168" s="204"/>
      <c r="D168" s="198" t="s">
        <v>137</v>
      </c>
      <c r="E168" s="205" t="s">
        <v>1</v>
      </c>
      <c r="F168" s="206" t="s">
        <v>599</v>
      </c>
      <c r="G168" s="204"/>
      <c r="H168" s="207">
        <v>37.65</v>
      </c>
      <c r="I168" s="208"/>
      <c r="J168" s="204"/>
      <c r="K168" s="204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137</v>
      </c>
      <c r="AU168" s="213" t="s">
        <v>86</v>
      </c>
      <c r="AV168" s="13" t="s">
        <v>86</v>
      </c>
      <c r="AW168" s="13" t="s">
        <v>32</v>
      </c>
      <c r="AX168" s="13" t="s">
        <v>75</v>
      </c>
      <c r="AY168" s="213" t="s">
        <v>126</v>
      </c>
    </row>
    <row r="169" spans="1:65" s="13" customFormat="1" ht="11.25">
      <c r="B169" s="203"/>
      <c r="C169" s="204"/>
      <c r="D169" s="198" t="s">
        <v>137</v>
      </c>
      <c r="E169" s="205" t="s">
        <v>1</v>
      </c>
      <c r="F169" s="206" t="s">
        <v>600</v>
      </c>
      <c r="G169" s="204"/>
      <c r="H169" s="207">
        <v>327.98599999999999</v>
      </c>
      <c r="I169" s="208"/>
      <c r="J169" s="204"/>
      <c r="K169" s="204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137</v>
      </c>
      <c r="AU169" s="213" t="s">
        <v>86</v>
      </c>
      <c r="AV169" s="13" t="s">
        <v>86</v>
      </c>
      <c r="AW169" s="13" t="s">
        <v>32</v>
      </c>
      <c r="AX169" s="13" t="s">
        <v>75</v>
      </c>
      <c r="AY169" s="213" t="s">
        <v>126</v>
      </c>
    </row>
    <row r="170" spans="1:65" s="13" customFormat="1" ht="11.25">
      <c r="B170" s="203"/>
      <c r="C170" s="204"/>
      <c r="D170" s="198" t="s">
        <v>137</v>
      </c>
      <c r="E170" s="205" t="s">
        <v>1</v>
      </c>
      <c r="F170" s="206" t="s">
        <v>601</v>
      </c>
      <c r="G170" s="204"/>
      <c r="H170" s="207">
        <v>57.488</v>
      </c>
      <c r="I170" s="208"/>
      <c r="J170" s="204"/>
      <c r="K170" s="204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137</v>
      </c>
      <c r="AU170" s="213" t="s">
        <v>86</v>
      </c>
      <c r="AV170" s="13" t="s">
        <v>86</v>
      </c>
      <c r="AW170" s="13" t="s">
        <v>32</v>
      </c>
      <c r="AX170" s="13" t="s">
        <v>75</v>
      </c>
      <c r="AY170" s="213" t="s">
        <v>126</v>
      </c>
    </row>
    <row r="171" spans="1:65" s="2" customFormat="1" ht="16.5" customHeight="1">
      <c r="A171" s="33"/>
      <c r="B171" s="34"/>
      <c r="C171" s="185" t="s">
        <v>184</v>
      </c>
      <c r="D171" s="185" t="s">
        <v>128</v>
      </c>
      <c r="E171" s="186" t="s">
        <v>602</v>
      </c>
      <c r="F171" s="187" t="s">
        <v>603</v>
      </c>
      <c r="G171" s="188" t="s">
        <v>187</v>
      </c>
      <c r="H171" s="189">
        <v>419.3</v>
      </c>
      <c r="I171" s="190"/>
      <c r="J171" s="191">
        <f>ROUND(I171*H171,2)</f>
        <v>0</v>
      </c>
      <c r="K171" s="187" t="s">
        <v>132</v>
      </c>
      <c r="L171" s="38"/>
      <c r="M171" s="192" t="s">
        <v>1</v>
      </c>
      <c r="N171" s="193" t="s">
        <v>40</v>
      </c>
      <c r="O171" s="70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133</v>
      </c>
      <c r="AT171" s="196" t="s">
        <v>128</v>
      </c>
      <c r="AU171" s="196" t="s">
        <v>86</v>
      </c>
      <c r="AY171" s="16" t="s">
        <v>126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6" t="s">
        <v>83</v>
      </c>
      <c r="BK171" s="197">
        <f>ROUND(I171*H171,2)</f>
        <v>0</v>
      </c>
      <c r="BL171" s="16" t="s">
        <v>133</v>
      </c>
      <c r="BM171" s="196" t="s">
        <v>604</v>
      </c>
    </row>
    <row r="172" spans="1:65" s="2" customFormat="1" ht="19.5">
      <c r="A172" s="33"/>
      <c r="B172" s="34"/>
      <c r="C172" s="35"/>
      <c r="D172" s="198" t="s">
        <v>135</v>
      </c>
      <c r="E172" s="35"/>
      <c r="F172" s="199" t="s">
        <v>605</v>
      </c>
      <c r="G172" s="35"/>
      <c r="H172" s="35"/>
      <c r="I172" s="200"/>
      <c r="J172" s="35"/>
      <c r="K172" s="35"/>
      <c r="L172" s="38"/>
      <c r="M172" s="201"/>
      <c r="N172" s="202"/>
      <c r="O172" s="70"/>
      <c r="P172" s="70"/>
      <c r="Q172" s="70"/>
      <c r="R172" s="70"/>
      <c r="S172" s="70"/>
      <c r="T172" s="71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6" t="s">
        <v>135</v>
      </c>
      <c r="AU172" s="16" t="s">
        <v>86</v>
      </c>
    </row>
    <row r="173" spans="1:65" s="2" customFormat="1" ht="16.5" customHeight="1">
      <c r="A173" s="33"/>
      <c r="B173" s="34"/>
      <c r="C173" s="185" t="s">
        <v>8</v>
      </c>
      <c r="D173" s="185" t="s">
        <v>128</v>
      </c>
      <c r="E173" s="186" t="s">
        <v>606</v>
      </c>
      <c r="F173" s="187" t="s">
        <v>607</v>
      </c>
      <c r="G173" s="188" t="s">
        <v>187</v>
      </c>
      <c r="H173" s="189">
        <v>423.12400000000002</v>
      </c>
      <c r="I173" s="190"/>
      <c r="J173" s="191">
        <f>ROUND(I173*H173,2)</f>
        <v>0</v>
      </c>
      <c r="K173" s="187" t="s">
        <v>132</v>
      </c>
      <c r="L173" s="38"/>
      <c r="M173" s="192" t="s">
        <v>1</v>
      </c>
      <c r="N173" s="193" t="s">
        <v>40</v>
      </c>
      <c r="O173" s="70"/>
      <c r="P173" s="194">
        <f>O173*H173</f>
        <v>0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6" t="s">
        <v>133</v>
      </c>
      <c r="AT173" s="196" t="s">
        <v>128</v>
      </c>
      <c r="AU173" s="196" t="s">
        <v>86</v>
      </c>
      <c r="AY173" s="16" t="s">
        <v>126</v>
      </c>
      <c r="BE173" s="197">
        <f>IF(N173="základní",J173,0)</f>
        <v>0</v>
      </c>
      <c r="BF173" s="197">
        <f>IF(N173="snížená",J173,0)</f>
        <v>0</v>
      </c>
      <c r="BG173" s="197">
        <f>IF(N173="zákl. přenesená",J173,0)</f>
        <v>0</v>
      </c>
      <c r="BH173" s="197">
        <f>IF(N173="sníž. přenesená",J173,0)</f>
        <v>0</v>
      </c>
      <c r="BI173" s="197">
        <f>IF(N173="nulová",J173,0)</f>
        <v>0</v>
      </c>
      <c r="BJ173" s="16" t="s">
        <v>83</v>
      </c>
      <c r="BK173" s="197">
        <f>ROUND(I173*H173,2)</f>
        <v>0</v>
      </c>
      <c r="BL173" s="16" t="s">
        <v>133</v>
      </c>
      <c r="BM173" s="196" t="s">
        <v>608</v>
      </c>
    </row>
    <row r="174" spans="1:65" s="2" customFormat="1" ht="19.5">
      <c r="A174" s="33"/>
      <c r="B174" s="34"/>
      <c r="C174" s="35"/>
      <c r="D174" s="198" t="s">
        <v>135</v>
      </c>
      <c r="E174" s="35"/>
      <c r="F174" s="199" t="s">
        <v>609</v>
      </c>
      <c r="G174" s="35"/>
      <c r="H174" s="35"/>
      <c r="I174" s="200"/>
      <c r="J174" s="35"/>
      <c r="K174" s="35"/>
      <c r="L174" s="38"/>
      <c r="M174" s="201"/>
      <c r="N174" s="202"/>
      <c r="O174" s="70"/>
      <c r="P174" s="70"/>
      <c r="Q174" s="70"/>
      <c r="R174" s="70"/>
      <c r="S174" s="70"/>
      <c r="T174" s="71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135</v>
      </c>
      <c r="AU174" s="16" t="s">
        <v>86</v>
      </c>
    </row>
    <row r="175" spans="1:65" s="2" customFormat="1" ht="21.75" customHeight="1">
      <c r="A175" s="33"/>
      <c r="B175" s="34"/>
      <c r="C175" s="185" t="s">
        <v>198</v>
      </c>
      <c r="D175" s="185" t="s">
        <v>128</v>
      </c>
      <c r="E175" s="186" t="s">
        <v>272</v>
      </c>
      <c r="F175" s="187" t="s">
        <v>273</v>
      </c>
      <c r="G175" s="188" t="s">
        <v>194</v>
      </c>
      <c r="H175" s="189">
        <v>133.9</v>
      </c>
      <c r="I175" s="190"/>
      <c r="J175" s="191">
        <f>ROUND(I175*H175,2)</f>
        <v>0</v>
      </c>
      <c r="K175" s="187" t="s">
        <v>132</v>
      </c>
      <c r="L175" s="38"/>
      <c r="M175" s="192" t="s">
        <v>1</v>
      </c>
      <c r="N175" s="193" t="s">
        <v>40</v>
      </c>
      <c r="O175" s="70"/>
      <c r="P175" s="194">
        <f>O175*H175</f>
        <v>0</v>
      </c>
      <c r="Q175" s="194">
        <v>0</v>
      </c>
      <c r="R175" s="194">
        <f>Q175*H175</f>
        <v>0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133</v>
      </c>
      <c r="AT175" s="196" t="s">
        <v>128</v>
      </c>
      <c r="AU175" s="196" t="s">
        <v>86</v>
      </c>
      <c r="AY175" s="16" t="s">
        <v>126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83</v>
      </c>
      <c r="BK175" s="197">
        <f>ROUND(I175*H175,2)</f>
        <v>0</v>
      </c>
      <c r="BL175" s="16" t="s">
        <v>133</v>
      </c>
      <c r="BM175" s="196" t="s">
        <v>610</v>
      </c>
    </row>
    <row r="176" spans="1:65" s="2" customFormat="1" ht="19.5">
      <c r="A176" s="33"/>
      <c r="B176" s="34"/>
      <c r="C176" s="35"/>
      <c r="D176" s="198" t="s">
        <v>135</v>
      </c>
      <c r="E176" s="35"/>
      <c r="F176" s="199" t="s">
        <v>275</v>
      </c>
      <c r="G176" s="35"/>
      <c r="H176" s="35"/>
      <c r="I176" s="200"/>
      <c r="J176" s="35"/>
      <c r="K176" s="35"/>
      <c r="L176" s="38"/>
      <c r="M176" s="201"/>
      <c r="N176" s="202"/>
      <c r="O176" s="70"/>
      <c r="P176" s="70"/>
      <c r="Q176" s="70"/>
      <c r="R176" s="70"/>
      <c r="S176" s="70"/>
      <c r="T176" s="7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135</v>
      </c>
      <c r="AU176" s="16" t="s">
        <v>86</v>
      </c>
    </row>
    <row r="177" spans="1:65" s="13" customFormat="1" ht="11.25">
      <c r="B177" s="203"/>
      <c r="C177" s="204"/>
      <c r="D177" s="198" t="s">
        <v>137</v>
      </c>
      <c r="E177" s="205" t="s">
        <v>1</v>
      </c>
      <c r="F177" s="206" t="s">
        <v>611</v>
      </c>
      <c r="G177" s="204"/>
      <c r="H177" s="207">
        <v>133.9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137</v>
      </c>
      <c r="AU177" s="213" t="s">
        <v>86</v>
      </c>
      <c r="AV177" s="13" t="s">
        <v>86</v>
      </c>
      <c r="AW177" s="13" t="s">
        <v>32</v>
      </c>
      <c r="AX177" s="13" t="s">
        <v>83</v>
      </c>
      <c r="AY177" s="213" t="s">
        <v>126</v>
      </c>
    </row>
    <row r="178" spans="1:65" s="2" customFormat="1" ht="24.2" customHeight="1">
      <c r="A178" s="33"/>
      <c r="B178" s="34"/>
      <c r="C178" s="185" t="s">
        <v>204</v>
      </c>
      <c r="D178" s="185" t="s">
        <v>128</v>
      </c>
      <c r="E178" s="186" t="s">
        <v>279</v>
      </c>
      <c r="F178" s="187" t="s">
        <v>280</v>
      </c>
      <c r="G178" s="188" t="s">
        <v>194</v>
      </c>
      <c r="H178" s="189">
        <v>267.8</v>
      </c>
      <c r="I178" s="190"/>
      <c r="J178" s="191">
        <f>ROUND(I178*H178,2)</f>
        <v>0</v>
      </c>
      <c r="K178" s="187" t="s">
        <v>132</v>
      </c>
      <c r="L178" s="38"/>
      <c r="M178" s="192" t="s">
        <v>1</v>
      </c>
      <c r="N178" s="193" t="s">
        <v>40</v>
      </c>
      <c r="O178" s="70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133</v>
      </c>
      <c r="AT178" s="196" t="s">
        <v>128</v>
      </c>
      <c r="AU178" s="196" t="s">
        <v>86</v>
      </c>
      <c r="AY178" s="16" t="s">
        <v>126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83</v>
      </c>
      <c r="BK178" s="197">
        <f>ROUND(I178*H178,2)</f>
        <v>0</v>
      </c>
      <c r="BL178" s="16" t="s">
        <v>133</v>
      </c>
      <c r="BM178" s="196" t="s">
        <v>612</v>
      </c>
    </row>
    <row r="179" spans="1:65" s="2" customFormat="1" ht="19.5">
      <c r="A179" s="33"/>
      <c r="B179" s="34"/>
      <c r="C179" s="35"/>
      <c r="D179" s="198" t="s">
        <v>135</v>
      </c>
      <c r="E179" s="35"/>
      <c r="F179" s="199" t="s">
        <v>282</v>
      </c>
      <c r="G179" s="35"/>
      <c r="H179" s="35"/>
      <c r="I179" s="200"/>
      <c r="J179" s="35"/>
      <c r="K179" s="35"/>
      <c r="L179" s="38"/>
      <c r="M179" s="201"/>
      <c r="N179" s="202"/>
      <c r="O179" s="70"/>
      <c r="P179" s="70"/>
      <c r="Q179" s="70"/>
      <c r="R179" s="70"/>
      <c r="S179" s="70"/>
      <c r="T179" s="71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135</v>
      </c>
      <c r="AU179" s="16" t="s">
        <v>86</v>
      </c>
    </row>
    <row r="180" spans="1:65" s="13" customFormat="1" ht="11.25">
      <c r="B180" s="203"/>
      <c r="C180" s="204"/>
      <c r="D180" s="198" t="s">
        <v>137</v>
      </c>
      <c r="E180" s="205" t="s">
        <v>1</v>
      </c>
      <c r="F180" s="206" t="s">
        <v>613</v>
      </c>
      <c r="G180" s="204"/>
      <c r="H180" s="207">
        <v>267.8</v>
      </c>
      <c r="I180" s="208"/>
      <c r="J180" s="204"/>
      <c r="K180" s="204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137</v>
      </c>
      <c r="AU180" s="213" t="s">
        <v>86</v>
      </c>
      <c r="AV180" s="13" t="s">
        <v>86</v>
      </c>
      <c r="AW180" s="13" t="s">
        <v>32</v>
      </c>
      <c r="AX180" s="13" t="s">
        <v>83</v>
      </c>
      <c r="AY180" s="213" t="s">
        <v>126</v>
      </c>
    </row>
    <row r="181" spans="1:65" s="2" customFormat="1" ht="16.5" customHeight="1">
      <c r="A181" s="33"/>
      <c r="B181" s="34"/>
      <c r="C181" s="185" t="s">
        <v>212</v>
      </c>
      <c r="D181" s="185" t="s">
        <v>128</v>
      </c>
      <c r="E181" s="186" t="s">
        <v>614</v>
      </c>
      <c r="F181" s="187" t="s">
        <v>615</v>
      </c>
      <c r="G181" s="188" t="s">
        <v>194</v>
      </c>
      <c r="H181" s="189">
        <v>133.9</v>
      </c>
      <c r="I181" s="190"/>
      <c r="J181" s="191">
        <f>ROUND(I181*H181,2)</f>
        <v>0</v>
      </c>
      <c r="K181" s="187" t="s">
        <v>132</v>
      </c>
      <c r="L181" s="38"/>
      <c r="M181" s="192" t="s">
        <v>1</v>
      </c>
      <c r="N181" s="193" t="s">
        <v>40</v>
      </c>
      <c r="O181" s="70"/>
      <c r="P181" s="194">
        <f>O181*H181</f>
        <v>0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6" t="s">
        <v>133</v>
      </c>
      <c r="AT181" s="196" t="s">
        <v>128</v>
      </c>
      <c r="AU181" s="196" t="s">
        <v>86</v>
      </c>
      <c r="AY181" s="16" t="s">
        <v>126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16" t="s">
        <v>83</v>
      </c>
      <c r="BK181" s="197">
        <f>ROUND(I181*H181,2)</f>
        <v>0</v>
      </c>
      <c r="BL181" s="16" t="s">
        <v>133</v>
      </c>
      <c r="BM181" s="196" t="s">
        <v>616</v>
      </c>
    </row>
    <row r="182" spans="1:65" s="2" customFormat="1" ht="19.5">
      <c r="A182" s="33"/>
      <c r="B182" s="34"/>
      <c r="C182" s="35"/>
      <c r="D182" s="198" t="s">
        <v>135</v>
      </c>
      <c r="E182" s="35"/>
      <c r="F182" s="199" t="s">
        <v>617</v>
      </c>
      <c r="G182" s="35"/>
      <c r="H182" s="35"/>
      <c r="I182" s="200"/>
      <c r="J182" s="35"/>
      <c r="K182" s="35"/>
      <c r="L182" s="38"/>
      <c r="M182" s="201"/>
      <c r="N182" s="202"/>
      <c r="O182" s="70"/>
      <c r="P182" s="70"/>
      <c r="Q182" s="70"/>
      <c r="R182" s="70"/>
      <c r="S182" s="70"/>
      <c r="T182" s="71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6" t="s">
        <v>135</v>
      </c>
      <c r="AU182" s="16" t="s">
        <v>86</v>
      </c>
    </row>
    <row r="183" spans="1:65" s="13" customFormat="1" ht="11.25">
      <c r="B183" s="203"/>
      <c r="C183" s="204"/>
      <c r="D183" s="198" t="s">
        <v>137</v>
      </c>
      <c r="E183" s="205" t="s">
        <v>1</v>
      </c>
      <c r="F183" s="206" t="s">
        <v>611</v>
      </c>
      <c r="G183" s="204"/>
      <c r="H183" s="207">
        <v>133.9</v>
      </c>
      <c r="I183" s="208"/>
      <c r="J183" s="204"/>
      <c r="K183" s="204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137</v>
      </c>
      <c r="AU183" s="213" t="s">
        <v>86</v>
      </c>
      <c r="AV183" s="13" t="s">
        <v>86</v>
      </c>
      <c r="AW183" s="13" t="s">
        <v>32</v>
      </c>
      <c r="AX183" s="13" t="s">
        <v>83</v>
      </c>
      <c r="AY183" s="213" t="s">
        <v>126</v>
      </c>
    </row>
    <row r="184" spans="1:65" s="2" customFormat="1" ht="16.5" customHeight="1">
      <c r="A184" s="33"/>
      <c r="B184" s="34"/>
      <c r="C184" s="185" t="s">
        <v>218</v>
      </c>
      <c r="D184" s="185" t="s">
        <v>128</v>
      </c>
      <c r="E184" s="186" t="s">
        <v>297</v>
      </c>
      <c r="F184" s="187" t="s">
        <v>298</v>
      </c>
      <c r="G184" s="188" t="s">
        <v>299</v>
      </c>
      <c r="H184" s="189">
        <v>241.02</v>
      </c>
      <c r="I184" s="190"/>
      <c r="J184" s="191">
        <f>ROUND(I184*H184,2)</f>
        <v>0</v>
      </c>
      <c r="K184" s="187" t="s">
        <v>132</v>
      </c>
      <c r="L184" s="38"/>
      <c r="M184" s="192" t="s">
        <v>1</v>
      </c>
      <c r="N184" s="193" t="s">
        <v>40</v>
      </c>
      <c r="O184" s="70"/>
      <c r="P184" s="194">
        <f>O184*H184</f>
        <v>0</v>
      </c>
      <c r="Q184" s="194">
        <v>0</v>
      </c>
      <c r="R184" s="194">
        <f>Q184*H184</f>
        <v>0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133</v>
      </c>
      <c r="AT184" s="196" t="s">
        <v>128</v>
      </c>
      <c r="AU184" s="196" t="s">
        <v>86</v>
      </c>
      <c r="AY184" s="16" t="s">
        <v>126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83</v>
      </c>
      <c r="BK184" s="197">
        <f>ROUND(I184*H184,2)</f>
        <v>0</v>
      </c>
      <c r="BL184" s="16" t="s">
        <v>133</v>
      </c>
      <c r="BM184" s="196" t="s">
        <v>618</v>
      </c>
    </row>
    <row r="185" spans="1:65" s="2" customFormat="1" ht="11.25">
      <c r="A185" s="33"/>
      <c r="B185" s="34"/>
      <c r="C185" s="35"/>
      <c r="D185" s="198" t="s">
        <v>135</v>
      </c>
      <c r="E185" s="35"/>
      <c r="F185" s="199" t="s">
        <v>301</v>
      </c>
      <c r="G185" s="35"/>
      <c r="H185" s="35"/>
      <c r="I185" s="200"/>
      <c r="J185" s="35"/>
      <c r="K185" s="35"/>
      <c r="L185" s="38"/>
      <c r="M185" s="201"/>
      <c r="N185" s="202"/>
      <c r="O185" s="70"/>
      <c r="P185" s="70"/>
      <c r="Q185" s="70"/>
      <c r="R185" s="70"/>
      <c r="S185" s="70"/>
      <c r="T185" s="71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6" t="s">
        <v>135</v>
      </c>
      <c r="AU185" s="16" t="s">
        <v>86</v>
      </c>
    </row>
    <row r="186" spans="1:65" s="13" customFormat="1" ht="11.25">
      <c r="B186" s="203"/>
      <c r="C186" s="204"/>
      <c r="D186" s="198" t="s">
        <v>137</v>
      </c>
      <c r="E186" s="205" t="s">
        <v>1</v>
      </c>
      <c r="F186" s="206" t="s">
        <v>619</v>
      </c>
      <c r="G186" s="204"/>
      <c r="H186" s="207">
        <v>241.02</v>
      </c>
      <c r="I186" s="208"/>
      <c r="J186" s="204"/>
      <c r="K186" s="204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137</v>
      </c>
      <c r="AU186" s="213" t="s">
        <v>86</v>
      </c>
      <c r="AV186" s="13" t="s">
        <v>86</v>
      </c>
      <c r="AW186" s="13" t="s">
        <v>32</v>
      </c>
      <c r="AX186" s="13" t="s">
        <v>83</v>
      </c>
      <c r="AY186" s="213" t="s">
        <v>126</v>
      </c>
    </row>
    <row r="187" spans="1:65" s="2" customFormat="1" ht="16.5" customHeight="1">
      <c r="A187" s="33"/>
      <c r="B187" s="34"/>
      <c r="C187" s="185" t="s">
        <v>225</v>
      </c>
      <c r="D187" s="185" t="s">
        <v>128</v>
      </c>
      <c r="E187" s="186" t="s">
        <v>305</v>
      </c>
      <c r="F187" s="187" t="s">
        <v>306</v>
      </c>
      <c r="G187" s="188" t="s">
        <v>194</v>
      </c>
      <c r="H187" s="189">
        <v>133.9</v>
      </c>
      <c r="I187" s="190"/>
      <c r="J187" s="191">
        <f>ROUND(I187*H187,2)</f>
        <v>0</v>
      </c>
      <c r="K187" s="187" t="s">
        <v>132</v>
      </c>
      <c r="L187" s="38"/>
      <c r="M187" s="192" t="s">
        <v>1</v>
      </c>
      <c r="N187" s="193" t="s">
        <v>40</v>
      </c>
      <c r="O187" s="70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6" t="s">
        <v>133</v>
      </c>
      <c r="AT187" s="196" t="s">
        <v>128</v>
      </c>
      <c r="AU187" s="196" t="s">
        <v>86</v>
      </c>
      <c r="AY187" s="16" t="s">
        <v>126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16" t="s">
        <v>83</v>
      </c>
      <c r="BK187" s="197">
        <f>ROUND(I187*H187,2)</f>
        <v>0</v>
      </c>
      <c r="BL187" s="16" t="s">
        <v>133</v>
      </c>
      <c r="BM187" s="196" t="s">
        <v>620</v>
      </c>
    </row>
    <row r="188" spans="1:65" s="2" customFormat="1" ht="11.25">
      <c r="A188" s="33"/>
      <c r="B188" s="34"/>
      <c r="C188" s="35"/>
      <c r="D188" s="198" t="s">
        <v>135</v>
      </c>
      <c r="E188" s="35"/>
      <c r="F188" s="199" t="s">
        <v>308</v>
      </c>
      <c r="G188" s="35"/>
      <c r="H188" s="35"/>
      <c r="I188" s="200"/>
      <c r="J188" s="35"/>
      <c r="K188" s="35"/>
      <c r="L188" s="38"/>
      <c r="M188" s="201"/>
      <c r="N188" s="202"/>
      <c r="O188" s="70"/>
      <c r="P188" s="70"/>
      <c r="Q188" s="70"/>
      <c r="R188" s="70"/>
      <c r="S188" s="70"/>
      <c r="T188" s="71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6" t="s">
        <v>135</v>
      </c>
      <c r="AU188" s="16" t="s">
        <v>86</v>
      </c>
    </row>
    <row r="189" spans="1:65" s="13" customFormat="1" ht="11.25">
      <c r="B189" s="203"/>
      <c r="C189" s="204"/>
      <c r="D189" s="198" t="s">
        <v>137</v>
      </c>
      <c r="E189" s="205" t="s">
        <v>1</v>
      </c>
      <c r="F189" s="206" t="s">
        <v>621</v>
      </c>
      <c r="G189" s="204"/>
      <c r="H189" s="207">
        <v>133.9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137</v>
      </c>
      <c r="AU189" s="213" t="s">
        <v>86</v>
      </c>
      <c r="AV189" s="13" t="s">
        <v>86</v>
      </c>
      <c r="AW189" s="13" t="s">
        <v>32</v>
      </c>
      <c r="AX189" s="13" t="s">
        <v>83</v>
      </c>
      <c r="AY189" s="213" t="s">
        <v>126</v>
      </c>
    </row>
    <row r="190" spans="1:65" s="2" customFormat="1" ht="16.5" customHeight="1">
      <c r="A190" s="33"/>
      <c r="B190" s="34"/>
      <c r="C190" s="185" t="s">
        <v>230</v>
      </c>
      <c r="D190" s="185" t="s">
        <v>128</v>
      </c>
      <c r="E190" s="186" t="s">
        <v>311</v>
      </c>
      <c r="F190" s="187" t="s">
        <v>312</v>
      </c>
      <c r="G190" s="188" t="s">
        <v>194</v>
      </c>
      <c r="H190" s="189">
        <v>243.518</v>
      </c>
      <c r="I190" s="190"/>
      <c r="J190" s="191">
        <f>ROUND(I190*H190,2)</f>
        <v>0</v>
      </c>
      <c r="K190" s="187" t="s">
        <v>132</v>
      </c>
      <c r="L190" s="38"/>
      <c r="M190" s="192" t="s">
        <v>1</v>
      </c>
      <c r="N190" s="193" t="s">
        <v>40</v>
      </c>
      <c r="O190" s="70"/>
      <c r="P190" s="194">
        <f>O190*H190</f>
        <v>0</v>
      </c>
      <c r="Q190" s="194">
        <v>0</v>
      </c>
      <c r="R190" s="194">
        <f>Q190*H190</f>
        <v>0</v>
      </c>
      <c r="S190" s="194">
        <v>0</v>
      </c>
      <c r="T190" s="195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133</v>
      </c>
      <c r="AT190" s="196" t="s">
        <v>128</v>
      </c>
      <c r="AU190" s="196" t="s">
        <v>86</v>
      </c>
      <c r="AY190" s="16" t="s">
        <v>126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83</v>
      </c>
      <c r="BK190" s="197">
        <f>ROUND(I190*H190,2)</f>
        <v>0</v>
      </c>
      <c r="BL190" s="16" t="s">
        <v>133</v>
      </c>
      <c r="BM190" s="196" t="s">
        <v>622</v>
      </c>
    </row>
    <row r="191" spans="1:65" s="2" customFormat="1" ht="19.5">
      <c r="A191" s="33"/>
      <c r="B191" s="34"/>
      <c r="C191" s="35"/>
      <c r="D191" s="198" t="s">
        <v>135</v>
      </c>
      <c r="E191" s="35"/>
      <c r="F191" s="199" t="s">
        <v>314</v>
      </c>
      <c r="G191" s="35"/>
      <c r="H191" s="35"/>
      <c r="I191" s="200"/>
      <c r="J191" s="35"/>
      <c r="K191" s="35"/>
      <c r="L191" s="38"/>
      <c r="M191" s="201"/>
      <c r="N191" s="202"/>
      <c r="O191" s="70"/>
      <c r="P191" s="70"/>
      <c r="Q191" s="70"/>
      <c r="R191" s="70"/>
      <c r="S191" s="70"/>
      <c r="T191" s="71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6" t="s">
        <v>135</v>
      </c>
      <c r="AU191" s="16" t="s">
        <v>86</v>
      </c>
    </row>
    <row r="192" spans="1:65" s="13" customFormat="1" ht="11.25">
      <c r="B192" s="203"/>
      <c r="C192" s="204"/>
      <c r="D192" s="198" t="s">
        <v>137</v>
      </c>
      <c r="E192" s="205" t="s">
        <v>1</v>
      </c>
      <c r="F192" s="206" t="s">
        <v>623</v>
      </c>
      <c r="G192" s="204"/>
      <c r="H192" s="207">
        <v>12.731</v>
      </c>
      <c r="I192" s="208"/>
      <c r="J192" s="204"/>
      <c r="K192" s="204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137</v>
      </c>
      <c r="AU192" s="213" t="s">
        <v>86</v>
      </c>
      <c r="AV192" s="13" t="s">
        <v>86</v>
      </c>
      <c r="AW192" s="13" t="s">
        <v>32</v>
      </c>
      <c r="AX192" s="13" t="s">
        <v>75</v>
      </c>
      <c r="AY192" s="213" t="s">
        <v>126</v>
      </c>
    </row>
    <row r="193" spans="1:65" s="13" customFormat="1" ht="11.25">
      <c r="B193" s="203"/>
      <c r="C193" s="204"/>
      <c r="D193" s="198" t="s">
        <v>137</v>
      </c>
      <c r="E193" s="205" t="s">
        <v>1</v>
      </c>
      <c r="F193" s="206" t="s">
        <v>624</v>
      </c>
      <c r="G193" s="204"/>
      <c r="H193" s="207">
        <v>40.484000000000002</v>
      </c>
      <c r="I193" s="208"/>
      <c r="J193" s="204"/>
      <c r="K193" s="204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137</v>
      </c>
      <c r="AU193" s="213" t="s">
        <v>86</v>
      </c>
      <c r="AV193" s="13" t="s">
        <v>86</v>
      </c>
      <c r="AW193" s="13" t="s">
        <v>32</v>
      </c>
      <c r="AX193" s="13" t="s">
        <v>75</v>
      </c>
      <c r="AY193" s="213" t="s">
        <v>126</v>
      </c>
    </row>
    <row r="194" spans="1:65" s="13" customFormat="1" ht="11.25">
      <c r="B194" s="203"/>
      <c r="C194" s="204"/>
      <c r="D194" s="198" t="s">
        <v>137</v>
      </c>
      <c r="E194" s="205" t="s">
        <v>1</v>
      </c>
      <c r="F194" s="206" t="s">
        <v>625</v>
      </c>
      <c r="G194" s="204"/>
      <c r="H194" s="207">
        <v>159.67400000000001</v>
      </c>
      <c r="I194" s="208"/>
      <c r="J194" s="204"/>
      <c r="K194" s="204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137</v>
      </c>
      <c r="AU194" s="213" t="s">
        <v>86</v>
      </c>
      <c r="AV194" s="13" t="s">
        <v>86</v>
      </c>
      <c r="AW194" s="13" t="s">
        <v>32</v>
      </c>
      <c r="AX194" s="13" t="s">
        <v>75</v>
      </c>
      <c r="AY194" s="213" t="s">
        <v>126</v>
      </c>
    </row>
    <row r="195" spans="1:65" s="13" customFormat="1" ht="11.25">
      <c r="B195" s="203"/>
      <c r="C195" s="204"/>
      <c r="D195" s="198" t="s">
        <v>137</v>
      </c>
      <c r="E195" s="205" t="s">
        <v>1</v>
      </c>
      <c r="F195" s="206" t="s">
        <v>626</v>
      </c>
      <c r="G195" s="204"/>
      <c r="H195" s="207">
        <v>30.629000000000001</v>
      </c>
      <c r="I195" s="208"/>
      <c r="J195" s="204"/>
      <c r="K195" s="204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137</v>
      </c>
      <c r="AU195" s="213" t="s">
        <v>86</v>
      </c>
      <c r="AV195" s="13" t="s">
        <v>86</v>
      </c>
      <c r="AW195" s="13" t="s">
        <v>32</v>
      </c>
      <c r="AX195" s="13" t="s">
        <v>75</v>
      </c>
      <c r="AY195" s="213" t="s">
        <v>126</v>
      </c>
    </row>
    <row r="196" spans="1:65" s="2" customFormat="1" ht="16.5" customHeight="1">
      <c r="A196" s="33"/>
      <c r="B196" s="34"/>
      <c r="C196" s="225" t="s">
        <v>235</v>
      </c>
      <c r="D196" s="225" t="s">
        <v>390</v>
      </c>
      <c r="E196" s="226" t="s">
        <v>627</v>
      </c>
      <c r="F196" s="227" t="s">
        <v>628</v>
      </c>
      <c r="G196" s="228" t="s">
        <v>299</v>
      </c>
      <c r="H196" s="229">
        <v>22.722999999999999</v>
      </c>
      <c r="I196" s="230"/>
      <c r="J196" s="231">
        <f>ROUND(I196*H196,2)</f>
        <v>0</v>
      </c>
      <c r="K196" s="227" t="s">
        <v>132</v>
      </c>
      <c r="L196" s="232"/>
      <c r="M196" s="233" t="s">
        <v>1</v>
      </c>
      <c r="N196" s="234" t="s">
        <v>40</v>
      </c>
      <c r="O196" s="70"/>
      <c r="P196" s="194">
        <f>O196*H196</f>
        <v>0</v>
      </c>
      <c r="Q196" s="194">
        <v>1</v>
      </c>
      <c r="R196" s="194">
        <f>Q196*H196</f>
        <v>22.722999999999999</v>
      </c>
      <c r="S196" s="194">
        <v>0</v>
      </c>
      <c r="T196" s="19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6" t="s">
        <v>167</v>
      </c>
      <c r="AT196" s="196" t="s">
        <v>390</v>
      </c>
      <c r="AU196" s="196" t="s">
        <v>86</v>
      </c>
      <c r="AY196" s="16" t="s">
        <v>126</v>
      </c>
      <c r="BE196" s="197">
        <f>IF(N196="základní",J196,0)</f>
        <v>0</v>
      </c>
      <c r="BF196" s="197">
        <f>IF(N196="snížená",J196,0)</f>
        <v>0</v>
      </c>
      <c r="BG196" s="197">
        <f>IF(N196="zákl. přenesená",J196,0)</f>
        <v>0</v>
      </c>
      <c r="BH196" s="197">
        <f>IF(N196="sníž. přenesená",J196,0)</f>
        <v>0</v>
      </c>
      <c r="BI196" s="197">
        <f>IF(N196="nulová",J196,0)</f>
        <v>0</v>
      </c>
      <c r="BJ196" s="16" t="s">
        <v>83</v>
      </c>
      <c r="BK196" s="197">
        <f>ROUND(I196*H196,2)</f>
        <v>0</v>
      </c>
      <c r="BL196" s="16" t="s">
        <v>133</v>
      </c>
      <c r="BM196" s="196" t="s">
        <v>629</v>
      </c>
    </row>
    <row r="197" spans="1:65" s="2" customFormat="1" ht="11.25">
      <c r="A197" s="33"/>
      <c r="B197" s="34"/>
      <c r="C197" s="35"/>
      <c r="D197" s="198" t="s">
        <v>135</v>
      </c>
      <c r="E197" s="35"/>
      <c r="F197" s="199" t="s">
        <v>628</v>
      </c>
      <c r="G197" s="35"/>
      <c r="H197" s="35"/>
      <c r="I197" s="200"/>
      <c r="J197" s="35"/>
      <c r="K197" s="35"/>
      <c r="L197" s="38"/>
      <c r="M197" s="201"/>
      <c r="N197" s="202"/>
      <c r="O197" s="70"/>
      <c r="P197" s="70"/>
      <c r="Q197" s="70"/>
      <c r="R197" s="70"/>
      <c r="S197" s="70"/>
      <c r="T197" s="71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135</v>
      </c>
      <c r="AU197" s="16" t="s">
        <v>86</v>
      </c>
    </row>
    <row r="198" spans="1:65" s="13" customFormat="1" ht="11.25">
      <c r="B198" s="203"/>
      <c r="C198" s="204"/>
      <c r="D198" s="198" t="s">
        <v>137</v>
      </c>
      <c r="E198" s="205" t="s">
        <v>1</v>
      </c>
      <c r="F198" s="206" t="s">
        <v>630</v>
      </c>
      <c r="G198" s="204"/>
      <c r="H198" s="207">
        <v>22.722999999999999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137</v>
      </c>
      <c r="AU198" s="213" t="s">
        <v>86</v>
      </c>
      <c r="AV198" s="13" t="s">
        <v>86</v>
      </c>
      <c r="AW198" s="13" t="s">
        <v>32</v>
      </c>
      <c r="AX198" s="13" t="s">
        <v>83</v>
      </c>
      <c r="AY198" s="213" t="s">
        <v>126</v>
      </c>
    </row>
    <row r="199" spans="1:65" s="2" customFormat="1" ht="16.5" customHeight="1">
      <c r="A199" s="33"/>
      <c r="B199" s="34"/>
      <c r="C199" s="185" t="s">
        <v>240</v>
      </c>
      <c r="D199" s="185" t="s">
        <v>128</v>
      </c>
      <c r="E199" s="186" t="s">
        <v>631</v>
      </c>
      <c r="F199" s="187" t="s">
        <v>632</v>
      </c>
      <c r="G199" s="188" t="s">
        <v>194</v>
      </c>
      <c r="H199" s="189">
        <v>93.876000000000005</v>
      </c>
      <c r="I199" s="190"/>
      <c r="J199" s="191">
        <f>ROUND(I199*H199,2)</f>
        <v>0</v>
      </c>
      <c r="K199" s="187" t="s">
        <v>132</v>
      </c>
      <c r="L199" s="38"/>
      <c r="M199" s="192" t="s">
        <v>1</v>
      </c>
      <c r="N199" s="193" t="s">
        <v>40</v>
      </c>
      <c r="O199" s="70"/>
      <c r="P199" s="194">
        <f>O199*H199</f>
        <v>0</v>
      </c>
      <c r="Q199" s="194">
        <v>0</v>
      </c>
      <c r="R199" s="194">
        <f>Q199*H199</f>
        <v>0</v>
      </c>
      <c r="S199" s="194">
        <v>0</v>
      </c>
      <c r="T199" s="195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133</v>
      </c>
      <c r="AT199" s="196" t="s">
        <v>128</v>
      </c>
      <c r="AU199" s="196" t="s">
        <v>86</v>
      </c>
      <c r="AY199" s="16" t="s">
        <v>126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6" t="s">
        <v>83</v>
      </c>
      <c r="BK199" s="197">
        <f>ROUND(I199*H199,2)</f>
        <v>0</v>
      </c>
      <c r="BL199" s="16" t="s">
        <v>133</v>
      </c>
      <c r="BM199" s="196" t="s">
        <v>633</v>
      </c>
    </row>
    <row r="200" spans="1:65" s="2" customFormat="1" ht="19.5">
      <c r="A200" s="33"/>
      <c r="B200" s="34"/>
      <c r="C200" s="35"/>
      <c r="D200" s="198" t="s">
        <v>135</v>
      </c>
      <c r="E200" s="35"/>
      <c r="F200" s="199" t="s">
        <v>634</v>
      </c>
      <c r="G200" s="35"/>
      <c r="H200" s="35"/>
      <c r="I200" s="200"/>
      <c r="J200" s="35"/>
      <c r="K200" s="35"/>
      <c r="L200" s="38"/>
      <c r="M200" s="201"/>
      <c r="N200" s="202"/>
      <c r="O200" s="70"/>
      <c r="P200" s="70"/>
      <c r="Q200" s="70"/>
      <c r="R200" s="70"/>
      <c r="S200" s="70"/>
      <c r="T200" s="71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6" t="s">
        <v>135</v>
      </c>
      <c r="AU200" s="16" t="s">
        <v>86</v>
      </c>
    </row>
    <row r="201" spans="1:65" s="13" customFormat="1" ht="11.25">
      <c r="B201" s="203"/>
      <c r="C201" s="204"/>
      <c r="D201" s="198" t="s">
        <v>137</v>
      </c>
      <c r="E201" s="205" t="s">
        <v>1</v>
      </c>
      <c r="F201" s="206" t="s">
        <v>635</v>
      </c>
      <c r="G201" s="204"/>
      <c r="H201" s="207">
        <v>93.876000000000005</v>
      </c>
      <c r="I201" s="208"/>
      <c r="J201" s="204"/>
      <c r="K201" s="204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137</v>
      </c>
      <c r="AU201" s="213" t="s">
        <v>86</v>
      </c>
      <c r="AV201" s="13" t="s">
        <v>86</v>
      </c>
      <c r="AW201" s="13" t="s">
        <v>32</v>
      </c>
      <c r="AX201" s="13" t="s">
        <v>83</v>
      </c>
      <c r="AY201" s="213" t="s">
        <v>126</v>
      </c>
    </row>
    <row r="202" spans="1:65" s="2" customFormat="1" ht="16.5" customHeight="1">
      <c r="A202" s="33"/>
      <c r="B202" s="34"/>
      <c r="C202" s="225" t="s">
        <v>7</v>
      </c>
      <c r="D202" s="225" t="s">
        <v>390</v>
      </c>
      <c r="E202" s="226" t="s">
        <v>636</v>
      </c>
      <c r="F202" s="227" t="s">
        <v>637</v>
      </c>
      <c r="G202" s="228" t="s">
        <v>299</v>
      </c>
      <c r="H202" s="229">
        <v>164.654</v>
      </c>
      <c r="I202" s="230"/>
      <c r="J202" s="231">
        <f>ROUND(I202*H202,2)</f>
        <v>0</v>
      </c>
      <c r="K202" s="227" t="s">
        <v>132</v>
      </c>
      <c r="L202" s="232"/>
      <c r="M202" s="233" t="s">
        <v>1</v>
      </c>
      <c r="N202" s="234" t="s">
        <v>40</v>
      </c>
      <c r="O202" s="70"/>
      <c r="P202" s="194">
        <f>O202*H202</f>
        <v>0</v>
      </c>
      <c r="Q202" s="194">
        <v>1</v>
      </c>
      <c r="R202" s="194">
        <f>Q202*H202</f>
        <v>164.654</v>
      </c>
      <c r="S202" s="194">
        <v>0</v>
      </c>
      <c r="T202" s="19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167</v>
      </c>
      <c r="AT202" s="196" t="s">
        <v>390</v>
      </c>
      <c r="AU202" s="196" t="s">
        <v>86</v>
      </c>
      <c r="AY202" s="16" t="s">
        <v>126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6" t="s">
        <v>83</v>
      </c>
      <c r="BK202" s="197">
        <f>ROUND(I202*H202,2)</f>
        <v>0</v>
      </c>
      <c r="BL202" s="16" t="s">
        <v>133</v>
      </c>
      <c r="BM202" s="196" t="s">
        <v>638</v>
      </c>
    </row>
    <row r="203" spans="1:65" s="2" customFormat="1" ht="11.25">
      <c r="A203" s="33"/>
      <c r="B203" s="34"/>
      <c r="C203" s="35"/>
      <c r="D203" s="198" t="s">
        <v>135</v>
      </c>
      <c r="E203" s="35"/>
      <c r="F203" s="199" t="s">
        <v>637</v>
      </c>
      <c r="G203" s="35"/>
      <c r="H203" s="35"/>
      <c r="I203" s="200"/>
      <c r="J203" s="35"/>
      <c r="K203" s="35"/>
      <c r="L203" s="38"/>
      <c r="M203" s="201"/>
      <c r="N203" s="202"/>
      <c r="O203" s="70"/>
      <c r="P203" s="70"/>
      <c r="Q203" s="70"/>
      <c r="R203" s="70"/>
      <c r="S203" s="70"/>
      <c r="T203" s="71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T203" s="16" t="s">
        <v>135</v>
      </c>
      <c r="AU203" s="16" t="s">
        <v>86</v>
      </c>
    </row>
    <row r="204" spans="1:65" s="13" customFormat="1" ht="11.25">
      <c r="B204" s="203"/>
      <c r="C204" s="204"/>
      <c r="D204" s="198" t="s">
        <v>137</v>
      </c>
      <c r="E204" s="205" t="s">
        <v>1</v>
      </c>
      <c r="F204" s="206" t="s">
        <v>639</v>
      </c>
      <c r="G204" s="204"/>
      <c r="H204" s="207">
        <v>164.654</v>
      </c>
      <c r="I204" s="208"/>
      <c r="J204" s="204"/>
      <c r="K204" s="204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137</v>
      </c>
      <c r="AU204" s="213" t="s">
        <v>86</v>
      </c>
      <c r="AV204" s="13" t="s">
        <v>86</v>
      </c>
      <c r="AW204" s="13" t="s">
        <v>32</v>
      </c>
      <c r="AX204" s="13" t="s">
        <v>83</v>
      </c>
      <c r="AY204" s="213" t="s">
        <v>126</v>
      </c>
    </row>
    <row r="205" spans="1:65" s="12" customFormat="1" ht="22.9" customHeight="1">
      <c r="B205" s="169"/>
      <c r="C205" s="170"/>
      <c r="D205" s="171" t="s">
        <v>74</v>
      </c>
      <c r="E205" s="183" t="s">
        <v>133</v>
      </c>
      <c r="F205" s="183" t="s">
        <v>440</v>
      </c>
      <c r="G205" s="170"/>
      <c r="H205" s="170"/>
      <c r="I205" s="173"/>
      <c r="J205" s="184">
        <f>BK205</f>
        <v>0</v>
      </c>
      <c r="K205" s="170"/>
      <c r="L205" s="175"/>
      <c r="M205" s="176"/>
      <c r="N205" s="177"/>
      <c r="O205" s="177"/>
      <c r="P205" s="178">
        <f>SUM(P206:P216)</f>
        <v>0</v>
      </c>
      <c r="Q205" s="177"/>
      <c r="R205" s="178">
        <f>SUM(R206:R216)</f>
        <v>37.371264119999999</v>
      </c>
      <c r="S205" s="177"/>
      <c r="T205" s="179">
        <f>SUM(T206:T216)</f>
        <v>0</v>
      </c>
      <c r="AR205" s="180" t="s">
        <v>83</v>
      </c>
      <c r="AT205" s="181" t="s">
        <v>74</v>
      </c>
      <c r="AU205" s="181" t="s">
        <v>83</v>
      </c>
      <c r="AY205" s="180" t="s">
        <v>126</v>
      </c>
      <c r="BK205" s="182">
        <f>SUM(BK206:BK216)</f>
        <v>0</v>
      </c>
    </row>
    <row r="206" spans="1:65" s="2" customFormat="1" ht="16.5" customHeight="1">
      <c r="A206" s="33"/>
      <c r="B206" s="34"/>
      <c r="C206" s="185" t="s">
        <v>251</v>
      </c>
      <c r="D206" s="185" t="s">
        <v>128</v>
      </c>
      <c r="E206" s="186" t="s">
        <v>640</v>
      </c>
      <c r="F206" s="187" t="s">
        <v>641</v>
      </c>
      <c r="G206" s="188" t="s">
        <v>194</v>
      </c>
      <c r="H206" s="189">
        <v>19.457999999999998</v>
      </c>
      <c r="I206" s="190"/>
      <c r="J206" s="191">
        <f>ROUND(I206*H206,2)</f>
        <v>0</v>
      </c>
      <c r="K206" s="187" t="s">
        <v>132</v>
      </c>
      <c r="L206" s="38"/>
      <c r="M206" s="192" t="s">
        <v>1</v>
      </c>
      <c r="N206" s="193" t="s">
        <v>40</v>
      </c>
      <c r="O206" s="70"/>
      <c r="P206" s="194">
        <f>O206*H206</f>
        <v>0</v>
      </c>
      <c r="Q206" s="194">
        <v>1.8907700000000001</v>
      </c>
      <c r="R206" s="194">
        <f>Q206*H206</f>
        <v>36.790602659999998</v>
      </c>
      <c r="S206" s="194">
        <v>0</v>
      </c>
      <c r="T206" s="19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6" t="s">
        <v>133</v>
      </c>
      <c r="AT206" s="196" t="s">
        <v>128</v>
      </c>
      <c r="AU206" s="196" t="s">
        <v>86</v>
      </c>
      <c r="AY206" s="16" t="s">
        <v>126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6" t="s">
        <v>83</v>
      </c>
      <c r="BK206" s="197">
        <f>ROUND(I206*H206,2)</f>
        <v>0</v>
      </c>
      <c r="BL206" s="16" t="s">
        <v>133</v>
      </c>
      <c r="BM206" s="196" t="s">
        <v>642</v>
      </c>
    </row>
    <row r="207" spans="1:65" s="2" customFormat="1" ht="11.25">
      <c r="A207" s="33"/>
      <c r="B207" s="34"/>
      <c r="C207" s="35"/>
      <c r="D207" s="198" t="s">
        <v>135</v>
      </c>
      <c r="E207" s="35"/>
      <c r="F207" s="199" t="s">
        <v>643</v>
      </c>
      <c r="G207" s="35"/>
      <c r="H207" s="35"/>
      <c r="I207" s="200"/>
      <c r="J207" s="35"/>
      <c r="K207" s="35"/>
      <c r="L207" s="38"/>
      <c r="M207" s="201"/>
      <c r="N207" s="202"/>
      <c r="O207" s="70"/>
      <c r="P207" s="70"/>
      <c r="Q207" s="70"/>
      <c r="R207" s="70"/>
      <c r="S207" s="70"/>
      <c r="T207" s="71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135</v>
      </c>
      <c r="AU207" s="16" t="s">
        <v>86</v>
      </c>
    </row>
    <row r="208" spans="1:65" s="13" customFormat="1" ht="11.25">
      <c r="B208" s="203"/>
      <c r="C208" s="204"/>
      <c r="D208" s="198" t="s">
        <v>137</v>
      </c>
      <c r="E208" s="205" t="s">
        <v>1</v>
      </c>
      <c r="F208" s="206" t="s">
        <v>644</v>
      </c>
      <c r="G208" s="204"/>
      <c r="H208" s="207">
        <v>19.457999999999998</v>
      </c>
      <c r="I208" s="208"/>
      <c r="J208" s="204"/>
      <c r="K208" s="204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137</v>
      </c>
      <c r="AU208" s="213" t="s">
        <v>86</v>
      </c>
      <c r="AV208" s="13" t="s">
        <v>86</v>
      </c>
      <c r="AW208" s="13" t="s">
        <v>32</v>
      </c>
      <c r="AX208" s="13" t="s">
        <v>83</v>
      </c>
      <c r="AY208" s="213" t="s">
        <v>126</v>
      </c>
    </row>
    <row r="209" spans="1:65" s="2" customFormat="1" ht="16.5" customHeight="1">
      <c r="A209" s="33"/>
      <c r="B209" s="34"/>
      <c r="C209" s="185" t="s">
        <v>256</v>
      </c>
      <c r="D209" s="185" t="s">
        <v>128</v>
      </c>
      <c r="E209" s="186" t="s">
        <v>645</v>
      </c>
      <c r="F209" s="187" t="s">
        <v>646</v>
      </c>
      <c r="G209" s="188" t="s">
        <v>194</v>
      </c>
      <c r="H209" s="189">
        <v>0.24299999999999999</v>
      </c>
      <c r="I209" s="190"/>
      <c r="J209" s="191">
        <f>ROUND(I209*H209,2)</f>
        <v>0</v>
      </c>
      <c r="K209" s="187" t="s">
        <v>132</v>
      </c>
      <c r="L209" s="38"/>
      <c r="M209" s="192" t="s">
        <v>1</v>
      </c>
      <c r="N209" s="193" t="s">
        <v>40</v>
      </c>
      <c r="O209" s="70"/>
      <c r="P209" s="194">
        <f>O209*H209</f>
        <v>0</v>
      </c>
      <c r="Q209" s="194">
        <v>2.3010199999999998</v>
      </c>
      <c r="R209" s="194">
        <f>Q209*H209</f>
        <v>0.55914785999999994</v>
      </c>
      <c r="S209" s="194">
        <v>0</v>
      </c>
      <c r="T209" s="19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133</v>
      </c>
      <c r="AT209" s="196" t="s">
        <v>128</v>
      </c>
      <c r="AU209" s="196" t="s">
        <v>86</v>
      </c>
      <c r="AY209" s="16" t="s">
        <v>126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6" t="s">
        <v>83</v>
      </c>
      <c r="BK209" s="197">
        <f>ROUND(I209*H209,2)</f>
        <v>0</v>
      </c>
      <c r="BL209" s="16" t="s">
        <v>133</v>
      </c>
      <c r="BM209" s="196" t="s">
        <v>647</v>
      </c>
    </row>
    <row r="210" spans="1:65" s="2" customFormat="1" ht="19.5">
      <c r="A210" s="33"/>
      <c r="B210" s="34"/>
      <c r="C210" s="35"/>
      <c r="D210" s="198" t="s">
        <v>135</v>
      </c>
      <c r="E210" s="35"/>
      <c r="F210" s="199" t="s">
        <v>648</v>
      </c>
      <c r="G210" s="35"/>
      <c r="H210" s="35"/>
      <c r="I210" s="200"/>
      <c r="J210" s="35"/>
      <c r="K210" s="35"/>
      <c r="L210" s="38"/>
      <c r="M210" s="201"/>
      <c r="N210" s="202"/>
      <c r="O210" s="70"/>
      <c r="P210" s="70"/>
      <c r="Q210" s="70"/>
      <c r="R210" s="70"/>
      <c r="S210" s="70"/>
      <c r="T210" s="71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135</v>
      </c>
      <c r="AU210" s="16" t="s">
        <v>86</v>
      </c>
    </row>
    <row r="211" spans="1:65" s="13" customFormat="1" ht="11.25">
      <c r="B211" s="203"/>
      <c r="C211" s="204"/>
      <c r="D211" s="198" t="s">
        <v>137</v>
      </c>
      <c r="E211" s="205" t="s">
        <v>1</v>
      </c>
      <c r="F211" s="206" t="s">
        <v>649</v>
      </c>
      <c r="G211" s="204"/>
      <c r="H211" s="207">
        <v>0.24299999999999999</v>
      </c>
      <c r="I211" s="208"/>
      <c r="J211" s="204"/>
      <c r="K211" s="204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137</v>
      </c>
      <c r="AU211" s="213" t="s">
        <v>86</v>
      </c>
      <c r="AV211" s="13" t="s">
        <v>86</v>
      </c>
      <c r="AW211" s="13" t="s">
        <v>32</v>
      </c>
      <c r="AX211" s="13" t="s">
        <v>83</v>
      </c>
      <c r="AY211" s="213" t="s">
        <v>126</v>
      </c>
    </row>
    <row r="212" spans="1:65" s="2" customFormat="1" ht="16.5" customHeight="1">
      <c r="A212" s="33"/>
      <c r="B212" s="34"/>
      <c r="C212" s="185" t="s">
        <v>261</v>
      </c>
      <c r="D212" s="185" t="s">
        <v>128</v>
      </c>
      <c r="E212" s="186" t="s">
        <v>650</v>
      </c>
      <c r="F212" s="187" t="s">
        <v>651</v>
      </c>
      <c r="G212" s="188" t="s">
        <v>187</v>
      </c>
      <c r="H212" s="189">
        <v>1.62</v>
      </c>
      <c r="I212" s="190"/>
      <c r="J212" s="191">
        <f>ROUND(I212*H212,2)</f>
        <v>0</v>
      </c>
      <c r="K212" s="187" t="s">
        <v>132</v>
      </c>
      <c r="L212" s="38"/>
      <c r="M212" s="192" t="s">
        <v>1</v>
      </c>
      <c r="N212" s="193" t="s">
        <v>40</v>
      </c>
      <c r="O212" s="70"/>
      <c r="P212" s="194">
        <f>O212*H212</f>
        <v>0</v>
      </c>
      <c r="Q212" s="194">
        <v>1.328E-2</v>
      </c>
      <c r="R212" s="194">
        <f>Q212*H212</f>
        <v>2.1513600000000001E-2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133</v>
      </c>
      <c r="AT212" s="196" t="s">
        <v>128</v>
      </c>
      <c r="AU212" s="196" t="s">
        <v>86</v>
      </c>
      <c r="AY212" s="16" t="s">
        <v>126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83</v>
      </c>
      <c r="BK212" s="197">
        <f>ROUND(I212*H212,2)</f>
        <v>0</v>
      </c>
      <c r="BL212" s="16" t="s">
        <v>133</v>
      </c>
      <c r="BM212" s="196" t="s">
        <v>652</v>
      </c>
    </row>
    <row r="213" spans="1:65" s="2" customFormat="1" ht="11.25">
      <c r="A213" s="33"/>
      <c r="B213" s="34"/>
      <c r="C213" s="35"/>
      <c r="D213" s="198" t="s">
        <v>135</v>
      </c>
      <c r="E213" s="35"/>
      <c r="F213" s="199" t="s">
        <v>653</v>
      </c>
      <c r="G213" s="35"/>
      <c r="H213" s="35"/>
      <c r="I213" s="200"/>
      <c r="J213" s="35"/>
      <c r="K213" s="35"/>
      <c r="L213" s="38"/>
      <c r="M213" s="201"/>
      <c r="N213" s="202"/>
      <c r="O213" s="70"/>
      <c r="P213" s="70"/>
      <c r="Q213" s="70"/>
      <c r="R213" s="70"/>
      <c r="S213" s="70"/>
      <c r="T213" s="71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135</v>
      </c>
      <c r="AU213" s="16" t="s">
        <v>86</v>
      </c>
    </row>
    <row r="214" spans="1:65" s="13" customFormat="1" ht="11.25">
      <c r="B214" s="203"/>
      <c r="C214" s="204"/>
      <c r="D214" s="198" t="s">
        <v>137</v>
      </c>
      <c r="E214" s="205" t="s">
        <v>1</v>
      </c>
      <c r="F214" s="206" t="s">
        <v>654</v>
      </c>
      <c r="G214" s="204"/>
      <c r="H214" s="207">
        <v>1.62</v>
      </c>
      <c r="I214" s="208"/>
      <c r="J214" s="204"/>
      <c r="K214" s="204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137</v>
      </c>
      <c r="AU214" s="213" t="s">
        <v>86</v>
      </c>
      <c r="AV214" s="13" t="s">
        <v>86</v>
      </c>
      <c r="AW214" s="13" t="s">
        <v>32</v>
      </c>
      <c r="AX214" s="13" t="s">
        <v>83</v>
      </c>
      <c r="AY214" s="213" t="s">
        <v>126</v>
      </c>
    </row>
    <row r="215" spans="1:65" s="2" customFormat="1" ht="16.5" customHeight="1">
      <c r="A215" s="33"/>
      <c r="B215" s="34"/>
      <c r="C215" s="185" t="s">
        <v>266</v>
      </c>
      <c r="D215" s="185" t="s">
        <v>128</v>
      </c>
      <c r="E215" s="186" t="s">
        <v>655</v>
      </c>
      <c r="F215" s="187" t="s">
        <v>656</v>
      </c>
      <c r="G215" s="188" t="s">
        <v>187</v>
      </c>
      <c r="H215" s="189">
        <v>1.62</v>
      </c>
      <c r="I215" s="190"/>
      <c r="J215" s="191">
        <f>ROUND(I215*H215,2)</f>
        <v>0</v>
      </c>
      <c r="K215" s="187" t="s">
        <v>132</v>
      </c>
      <c r="L215" s="38"/>
      <c r="M215" s="192" t="s">
        <v>1</v>
      </c>
      <c r="N215" s="193" t="s">
        <v>40</v>
      </c>
      <c r="O215" s="70"/>
      <c r="P215" s="194">
        <f>O215*H215</f>
        <v>0</v>
      </c>
      <c r="Q215" s="194">
        <v>0</v>
      </c>
      <c r="R215" s="194">
        <f>Q215*H215</f>
        <v>0</v>
      </c>
      <c r="S215" s="194">
        <v>0</v>
      </c>
      <c r="T215" s="19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6" t="s">
        <v>133</v>
      </c>
      <c r="AT215" s="196" t="s">
        <v>128</v>
      </c>
      <c r="AU215" s="196" t="s">
        <v>86</v>
      </c>
      <c r="AY215" s="16" t="s">
        <v>126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16" t="s">
        <v>83</v>
      </c>
      <c r="BK215" s="197">
        <f>ROUND(I215*H215,2)</f>
        <v>0</v>
      </c>
      <c r="BL215" s="16" t="s">
        <v>133</v>
      </c>
      <c r="BM215" s="196" t="s">
        <v>657</v>
      </c>
    </row>
    <row r="216" spans="1:65" s="2" customFormat="1" ht="11.25">
      <c r="A216" s="33"/>
      <c r="B216" s="34"/>
      <c r="C216" s="35"/>
      <c r="D216" s="198" t="s">
        <v>135</v>
      </c>
      <c r="E216" s="35"/>
      <c r="F216" s="199" t="s">
        <v>658</v>
      </c>
      <c r="G216" s="35"/>
      <c r="H216" s="35"/>
      <c r="I216" s="200"/>
      <c r="J216" s="35"/>
      <c r="K216" s="35"/>
      <c r="L216" s="38"/>
      <c r="M216" s="201"/>
      <c r="N216" s="202"/>
      <c r="O216" s="70"/>
      <c r="P216" s="70"/>
      <c r="Q216" s="70"/>
      <c r="R216" s="70"/>
      <c r="S216" s="70"/>
      <c r="T216" s="71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135</v>
      </c>
      <c r="AU216" s="16" t="s">
        <v>86</v>
      </c>
    </row>
    <row r="217" spans="1:65" s="12" customFormat="1" ht="22.9" customHeight="1">
      <c r="B217" s="169"/>
      <c r="C217" s="170"/>
      <c r="D217" s="171" t="s">
        <v>74</v>
      </c>
      <c r="E217" s="183" t="s">
        <v>153</v>
      </c>
      <c r="F217" s="183" t="s">
        <v>659</v>
      </c>
      <c r="G217" s="170"/>
      <c r="H217" s="170"/>
      <c r="I217" s="173"/>
      <c r="J217" s="184">
        <f>BK217</f>
        <v>0</v>
      </c>
      <c r="K217" s="170"/>
      <c r="L217" s="175"/>
      <c r="M217" s="176"/>
      <c r="N217" s="177"/>
      <c r="O217" s="177"/>
      <c r="P217" s="178">
        <f>SUM(P218:P229)</f>
        <v>0</v>
      </c>
      <c r="Q217" s="177"/>
      <c r="R217" s="178">
        <f>SUM(R218:R229)</f>
        <v>12.320704000000001</v>
      </c>
      <c r="S217" s="177"/>
      <c r="T217" s="179">
        <f>SUM(T218:T229)</f>
        <v>0</v>
      </c>
      <c r="AR217" s="180" t="s">
        <v>83</v>
      </c>
      <c r="AT217" s="181" t="s">
        <v>74</v>
      </c>
      <c r="AU217" s="181" t="s">
        <v>83</v>
      </c>
      <c r="AY217" s="180" t="s">
        <v>126</v>
      </c>
      <c r="BK217" s="182">
        <f>SUM(BK218:BK229)</f>
        <v>0</v>
      </c>
    </row>
    <row r="218" spans="1:65" s="2" customFormat="1" ht="16.5" customHeight="1">
      <c r="A218" s="33"/>
      <c r="B218" s="34"/>
      <c r="C218" s="185" t="s">
        <v>271</v>
      </c>
      <c r="D218" s="185" t="s">
        <v>128</v>
      </c>
      <c r="E218" s="186" t="s">
        <v>660</v>
      </c>
      <c r="F218" s="187" t="s">
        <v>661</v>
      </c>
      <c r="G218" s="188" t="s">
        <v>187</v>
      </c>
      <c r="H218" s="189">
        <v>26.64</v>
      </c>
      <c r="I218" s="190"/>
      <c r="J218" s="191">
        <f>ROUND(I218*H218,2)</f>
        <v>0</v>
      </c>
      <c r="K218" s="187" t="s">
        <v>132</v>
      </c>
      <c r="L218" s="38"/>
      <c r="M218" s="192" t="s">
        <v>1</v>
      </c>
      <c r="N218" s="193" t="s">
        <v>40</v>
      </c>
      <c r="O218" s="70"/>
      <c r="P218" s="194">
        <f>O218*H218</f>
        <v>0</v>
      </c>
      <c r="Q218" s="194">
        <v>0.46</v>
      </c>
      <c r="R218" s="194">
        <f>Q218*H218</f>
        <v>12.2544</v>
      </c>
      <c r="S218" s="194">
        <v>0</v>
      </c>
      <c r="T218" s="19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133</v>
      </c>
      <c r="AT218" s="196" t="s">
        <v>128</v>
      </c>
      <c r="AU218" s="196" t="s">
        <v>86</v>
      </c>
      <c r="AY218" s="16" t="s">
        <v>126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6" t="s">
        <v>83</v>
      </c>
      <c r="BK218" s="197">
        <f>ROUND(I218*H218,2)</f>
        <v>0</v>
      </c>
      <c r="BL218" s="16" t="s">
        <v>133</v>
      </c>
      <c r="BM218" s="196" t="s">
        <v>662</v>
      </c>
    </row>
    <row r="219" spans="1:65" s="2" customFormat="1" ht="11.25">
      <c r="A219" s="33"/>
      <c r="B219" s="34"/>
      <c r="C219" s="35"/>
      <c r="D219" s="198" t="s">
        <v>135</v>
      </c>
      <c r="E219" s="35"/>
      <c r="F219" s="199" t="s">
        <v>663</v>
      </c>
      <c r="G219" s="35"/>
      <c r="H219" s="35"/>
      <c r="I219" s="200"/>
      <c r="J219" s="35"/>
      <c r="K219" s="35"/>
      <c r="L219" s="38"/>
      <c r="M219" s="201"/>
      <c r="N219" s="202"/>
      <c r="O219" s="70"/>
      <c r="P219" s="70"/>
      <c r="Q219" s="70"/>
      <c r="R219" s="70"/>
      <c r="S219" s="70"/>
      <c r="T219" s="71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135</v>
      </c>
      <c r="AU219" s="16" t="s">
        <v>86</v>
      </c>
    </row>
    <row r="220" spans="1:65" s="13" customFormat="1" ht="11.25">
      <c r="B220" s="203"/>
      <c r="C220" s="204"/>
      <c r="D220" s="198" t="s">
        <v>137</v>
      </c>
      <c r="E220" s="205" t="s">
        <v>1</v>
      </c>
      <c r="F220" s="206" t="s">
        <v>664</v>
      </c>
      <c r="G220" s="204"/>
      <c r="H220" s="207">
        <v>26.64</v>
      </c>
      <c r="I220" s="208"/>
      <c r="J220" s="204"/>
      <c r="K220" s="204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137</v>
      </c>
      <c r="AU220" s="213" t="s">
        <v>86</v>
      </c>
      <c r="AV220" s="13" t="s">
        <v>86</v>
      </c>
      <c r="AW220" s="13" t="s">
        <v>32</v>
      </c>
      <c r="AX220" s="13" t="s">
        <v>83</v>
      </c>
      <c r="AY220" s="213" t="s">
        <v>126</v>
      </c>
    </row>
    <row r="221" spans="1:65" s="2" customFormat="1" ht="16.5" customHeight="1">
      <c r="A221" s="33"/>
      <c r="B221" s="34"/>
      <c r="C221" s="185" t="s">
        <v>278</v>
      </c>
      <c r="D221" s="185" t="s">
        <v>128</v>
      </c>
      <c r="E221" s="186" t="s">
        <v>665</v>
      </c>
      <c r="F221" s="187" t="s">
        <v>666</v>
      </c>
      <c r="G221" s="188" t="s">
        <v>187</v>
      </c>
      <c r="H221" s="189">
        <v>13.32</v>
      </c>
      <c r="I221" s="190"/>
      <c r="J221" s="191">
        <f>ROUND(I221*H221,2)</f>
        <v>0</v>
      </c>
      <c r="K221" s="187" t="s">
        <v>132</v>
      </c>
      <c r="L221" s="38"/>
      <c r="M221" s="192" t="s">
        <v>1</v>
      </c>
      <c r="N221" s="193" t="s">
        <v>40</v>
      </c>
      <c r="O221" s="70"/>
      <c r="P221" s="194">
        <f>O221*H221</f>
        <v>0</v>
      </c>
      <c r="Q221" s="194">
        <v>0</v>
      </c>
      <c r="R221" s="194">
        <f>Q221*H221</f>
        <v>0</v>
      </c>
      <c r="S221" s="194">
        <v>0</v>
      </c>
      <c r="T221" s="195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6" t="s">
        <v>133</v>
      </c>
      <c r="AT221" s="196" t="s">
        <v>128</v>
      </c>
      <c r="AU221" s="196" t="s">
        <v>86</v>
      </c>
      <c r="AY221" s="16" t="s">
        <v>126</v>
      </c>
      <c r="BE221" s="197">
        <f>IF(N221="základní",J221,0)</f>
        <v>0</v>
      </c>
      <c r="BF221" s="197">
        <f>IF(N221="snížená",J221,0)</f>
        <v>0</v>
      </c>
      <c r="BG221" s="197">
        <f>IF(N221="zákl. přenesená",J221,0)</f>
        <v>0</v>
      </c>
      <c r="BH221" s="197">
        <f>IF(N221="sníž. přenesená",J221,0)</f>
        <v>0</v>
      </c>
      <c r="BI221" s="197">
        <f>IF(N221="nulová",J221,0)</f>
        <v>0</v>
      </c>
      <c r="BJ221" s="16" t="s">
        <v>83</v>
      </c>
      <c r="BK221" s="197">
        <f>ROUND(I221*H221,2)</f>
        <v>0</v>
      </c>
      <c r="BL221" s="16" t="s">
        <v>133</v>
      </c>
      <c r="BM221" s="196" t="s">
        <v>667</v>
      </c>
    </row>
    <row r="222" spans="1:65" s="2" customFormat="1" ht="19.5">
      <c r="A222" s="33"/>
      <c r="B222" s="34"/>
      <c r="C222" s="35"/>
      <c r="D222" s="198" t="s">
        <v>135</v>
      </c>
      <c r="E222" s="35"/>
      <c r="F222" s="199" t="s">
        <v>668</v>
      </c>
      <c r="G222" s="35"/>
      <c r="H222" s="35"/>
      <c r="I222" s="200"/>
      <c r="J222" s="35"/>
      <c r="K222" s="35"/>
      <c r="L222" s="38"/>
      <c r="M222" s="201"/>
      <c r="N222" s="202"/>
      <c r="O222" s="70"/>
      <c r="P222" s="70"/>
      <c r="Q222" s="70"/>
      <c r="R222" s="70"/>
      <c r="S222" s="70"/>
      <c r="T222" s="71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135</v>
      </c>
      <c r="AU222" s="16" t="s">
        <v>86</v>
      </c>
    </row>
    <row r="223" spans="1:65" s="13" customFormat="1" ht="11.25">
      <c r="B223" s="203"/>
      <c r="C223" s="204"/>
      <c r="D223" s="198" t="s">
        <v>137</v>
      </c>
      <c r="E223" s="205" t="s">
        <v>1</v>
      </c>
      <c r="F223" s="206" t="s">
        <v>544</v>
      </c>
      <c r="G223" s="204"/>
      <c r="H223" s="207">
        <v>13.32</v>
      </c>
      <c r="I223" s="208"/>
      <c r="J223" s="204"/>
      <c r="K223" s="204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137</v>
      </c>
      <c r="AU223" s="213" t="s">
        <v>86</v>
      </c>
      <c r="AV223" s="13" t="s">
        <v>86</v>
      </c>
      <c r="AW223" s="13" t="s">
        <v>32</v>
      </c>
      <c r="AX223" s="13" t="s">
        <v>83</v>
      </c>
      <c r="AY223" s="213" t="s">
        <v>126</v>
      </c>
    </row>
    <row r="224" spans="1:65" s="2" customFormat="1" ht="21.75" customHeight="1">
      <c r="A224" s="33"/>
      <c r="B224" s="34"/>
      <c r="C224" s="185" t="s">
        <v>285</v>
      </c>
      <c r="D224" s="185" t="s">
        <v>128</v>
      </c>
      <c r="E224" s="186" t="s">
        <v>669</v>
      </c>
      <c r="F224" s="187" t="s">
        <v>670</v>
      </c>
      <c r="G224" s="188" t="s">
        <v>187</v>
      </c>
      <c r="H224" s="189">
        <v>13.32</v>
      </c>
      <c r="I224" s="190"/>
      <c r="J224" s="191">
        <f>ROUND(I224*H224,2)</f>
        <v>0</v>
      </c>
      <c r="K224" s="187" t="s">
        <v>132</v>
      </c>
      <c r="L224" s="38"/>
      <c r="M224" s="192" t="s">
        <v>1</v>
      </c>
      <c r="N224" s="193" t="s">
        <v>40</v>
      </c>
      <c r="O224" s="70"/>
      <c r="P224" s="194">
        <f>O224*H224</f>
        <v>0</v>
      </c>
      <c r="Q224" s="194">
        <v>0</v>
      </c>
      <c r="R224" s="194">
        <f>Q224*H224</f>
        <v>0</v>
      </c>
      <c r="S224" s="194">
        <v>0</v>
      </c>
      <c r="T224" s="195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6" t="s">
        <v>133</v>
      </c>
      <c r="AT224" s="196" t="s">
        <v>128</v>
      </c>
      <c r="AU224" s="196" t="s">
        <v>86</v>
      </c>
      <c r="AY224" s="16" t="s">
        <v>126</v>
      </c>
      <c r="BE224" s="197">
        <f>IF(N224="základní",J224,0)</f>
        <v>0</v>
      </c>
      <c r="BF224" s="197">
        <f>IF(N224="snížená",J224,0)</f>
        <v>0</v>
      </c>
      <c r="BG224" s="197">
        <f>IF(N224="zákl. přenesená",J224,0)</f>
        <v>0</v>
      </c>
      <c r="BH224" s="197">
        <f>IF(N224="sníž. přenesená",J224,0)</f>
        <v>0</v>
      </c>
      <c r="BI224" s="197">
        <f>IF(N224="nulová",J224,0)</f>
        <v>0</v>
      </c>
      <c r="BJ224" s="16" t="s">
        <v>83</v>
      </c>
      <c r="BK224" s="197">
        <f>ROUND(I224*H224,2)</f>
        <v>0</v>
      </c>
      <c r="BL224" s="16" t="s">
        <v>133</v>
      </c>
      <c r="BM224" s="196" t="s">
        <v>671</v>
      </c>
    </row>
    <row r="225" spans="1:65" s="2" customFormat="1" ht="19.5">
      <c r="A225" s="33"/>
      <c r="B225" s="34"/>
      <c r="C225" s="35"/>
      <c r="D225" s="198" t="s">
        <v>135</v>
      </c>
      <c r="E225" s="35"/>
      <c r="F225" s="199" t="s">
        <v>672</v>
      </c>
      <c r="G225" s="35"/>
      <c r="H225" s="35"/>
      <c r="I225" s="200"/>
      <c r="J225" s="35"/>
      <c r="K225" s="35"/>
      <c r="L225" s="38"/>
      <c r="M225" s="201"/>
      <c r="N225" s="202"/>
      <c r="O225" s="70"/>
      <c r="P225" s="70"/>
      <c r="Q225" s="70"/>
      <c r="R225" s="70"/>
      <c r="S225" s="70"/>
      <c r="T225" s="71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135</v>
      </c>
      <c r="AU225" s="16" t="s">
        <v>86</v>
      </c>
    </row>
    <row r="226" spans="1:65" s="13" customFormat="1" ht="11.25">
      <c r="B226" s="203"/>
      <c r="C226" s="204"/>
      <c r="D226" s="198" t="s">
        <v>137</v>
      </c>
      <c r="E226" s="205" t="s">
        <v>1</v>
      </c>
      <c r="F226" s="206" t="s">
        <v>544</v>
      </c>
      <c r="G226" s="204"/>
      <c r="H226" s="207">
        <v>13.32</v>
      </c>
      <c r="I226" s="208"/>
      <c r="J226" s="204"/>
      <c r="K226" s="204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137</v>
      </c>
      <c r="AU226" s="213" t="s">
        <v>86</v>
      </c>
      <c r="AV226" s="13" t="s">
        <v>86</v>
      </c>
      <c r="AW226" s="13" t="s">
        <v>32</v>
      </c>
      <c r="AX226" s="13" t="s">
        <v>83</v>
      </c>
      <c r="AY226" s="213" t="s">
        <v>126</v>
      </c>
    </row>
    <row r="227" spans="1:65" s="2" customFormat="1" ht="21.75" customHeight="1">
      <c r="A227" s="33"/>
      <c r="B227" s="34"/>
      <c r="C227" s="185" t="s">
        <v>290</v>
      </c>
      <c r="D227" s="185" t="s">
        <v>128</v>
      </c>
      <c r="E227" s="186" t="s">
        <v>673</v>
      </c>
      <c r="F227" s="187" t="s">
        <v>674</v>
      </c>
      <c r="G227" s="188" t="s">
        <v>174</v>
      </c>
      <c r="H227" s="189">
        <v>29.6</v>
      </c>
      <c r="I227" s="190"/>
      <c r="J227" s="191">
        <f>ROUND(I227*H227,2)</f>
        <v>0</v>
      </c>
      <c r="K227" s="187" t="s">
        <v>132</v>
      </c>
      <c r="L227" s="38"/>
      <c r="M227" s="192" t="s">
        <v>1</v>
      </c>
      <c r="N227" s="193" t="s">
        <v>40</v>
      </c>
      <c r="O227" s="70"/>
      <c r="P227" s="194">
        <f>O227*H227</f>
        <v>0</v>
      </c>
      <c r="Q227" s="194">
        <v>2.2399999999999998E-3</v>
      </c>
      <c r="R227" s="194">
        <f>Q227*H227</f>
        <v>6.6304000000000002E-2</v>
      </c>
      <c r="S227" s="194">
        <v>0</v>
      </c>
      <c r="T227" s="195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6" t="s">
        <v>133</v>
      </c>
      <c r="AT227" s="196" t="s">
        <v>128</v>
      </c>
      <c r="AU227" s="196" t="s">
        <v>86</v>
      </c>
      <c r="AY227" s="16" t="s">
        <v>126</v>
      </c>
      <c r="BE227" s="197">
        <f>IF(N227="základní",J227,0)</f>
        <v>0</v>
      </c>
      <c r="BF227" s="197">
        <f>IF(N227="snížená",J227,0)</f>
        <v>0</v>
      </c>
      <c r="BG227" s="197">
        <f>IF(N227="zákl. přenesená",J227,0)</f>
        <v>0</v>
      </c>
      <c r="BH227" s="197">
        <f>IF(N227="sníž. přenesená",J227,0)</f>
        <v>0</v>
      </c>
      <c r="BI227" s="197">
        <f>IF(N227="nulová",J227,0)</f>
        <v>0</v>
      </c>
      <c r="BJ227" s="16" t="s">
        <v>83</v>
      </c>
      <c r="BK227" s="197">
        <f>ROUND(I227*H227,2)</f>
        <v>0</v>
      </c>
      <c r="BL227" s="16" t="s">
        <v>133</v>
      </c>
      <c r="BM227" s="196" t="s">
        <v>675</v>
      </c>
    </row>
    <row r="228" spans="1:65" s="2" customFormat="1" ht="11.25">
      <c r="A228" s="33"/>
      <c r="B228" s="34"/>
      <c r="C228" s="35"/>
      <c r="D228" s="198" t="s">
        <v>135</v>
      </c>
      <c r="E228" s="35"/>
      <c r="F228" s="199" t="s">
        <v>676</v>
      </c>
      <c r="G228" s="35"/>
      <c r="H228" s="35"/>
      <c r="I228" s="200"/>
      <c r="J228" s="35"/>
      <c r="K228" s="35"/>
      <c r="L228" s="38"/>
      <c r="M228" s="201"/>
      <c r="N228" s="202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135</v>
      </c>
      <c r="AU228" s="16" t="s">
        <v>86</v>
      </c>
    </row>
    <row r="229" spans="1:65" s="13" customFormat="1" ht="11.25">
      <c r="B229" s="203"/>
      <c r="C229" s="204"/>
      <c r="D229" s="198" t="s">
        <v>137</v>
      </c>
      <c r="E229" s="205" t="s">
        <v>1</v>
      </c>
      <c r="F229" s="206" t="s">
        <v>677</v>
      </c>
      <c r="G229" s="204"/>
      <c r="H229" s="207">
        <v>29.6</v>
      </c>
      <c r="I229" s="208"/>
      <c r="J229" s="204"/>
      <c r="K229" s="204"/>
      <c r="L229" s="209"/>
      <c r="M229" s="210"/>
      <c r="N229" s="211"/>
      <c r="O229" s="211"/>
      <c r="P229" s="211"/>
      <c r="Q229" s="211"/>
      <c r="R229" s="211"/>
      <c r="S229" s="211"/>
      <c r="T229" s="212"/>
      <c r="AT229" s="213" t="s">
        <v>137</v>
      </c>
      <c r="AU229" s="213" t="s">
        <v>86</v>
      </c>
      <c r="AV229" s="13" t="s">
        <v>86</v>
      </c>
      <c r="AW229" s="13" t="s">
        <v>32</v>
      </c>
      <c r="AX229" s="13" t="s">
        <v>83</v>
      </c>
      <c r="AY229" s="213" t="s">
        <v>126</v>
      </c>
    </row>
    <row r="230" spans="1:65" s="12" customFormat="1" ht="22.9" customHeight="1">
      <c r="B230" s="169"/>
      <c r="C230" s="170"/>
      <c r="D230" s="171" t="s">
        <v>74</v>
      </c>
      <c r="E230" s="183" t="s">
        <v>167</v>
      </c>
      <c r="F230" s="183" t="s">
        <v>447</v>
      </c>
      <c r="G230" s="170"/>
      <c r="H230" s="170"/>
      <c r="I230" s="173"/>
      <c r="J230" s="184">
        <f>BK230</f>
        <v>0</v>
      </c>
      <c r="K230" s="170"/>
      <c r="L230" s="175"/>
      <c r="M230" s="176"/>
      <c r="N230" s="177"/>
      <c r="O230" s="177"/>
      <c r="P230" s="178">
        <f>SUM(P231:P341)</f>
        <v>0</v>
      </c>
      <c r="Q230" s="177"/>
      <c r="R230" s="178">
        <f>SUM(R231:R341)</f>
        <v>4.8500189300000009</v>
      </c>
      <c r="S230" s="177"/>
      <c r="T230" s="179">
        <f>SUM(T231:T341)</f>
        <v>0</v>
      </c>
      <c r="AR230" s="180" t="s">
        <v>83</v>
      </c>
      <c r="AT230" s="181" t="s">
        <v>74</v>
      </c>
      <c r="AU230" s="181" t="s">
        <v>83</v>
      </c>
      <c r="AY230" s="180" t="s">
        <v>126</v>
      </c>
      <c r="BK230" s="182">
        <f>SUM(BK231:BK341)</f>
        <v>0</v>
      </c>
    </row>
    <row r="231" spans="1:65" s="2" customFormat="1" ht="16.5" customHeight="1">
      <c r="A231" s="33"/>
      <c r="B231" s="34"/>
      <c r="C231" s="185" t="s">
        <v>296</v>
      </c>
      <c r="D231" s="185" t="s">
        <v>128</v>
      </c>
      <c r="E231" s="186" t="s">
        <v>678</v>
      </c>
      <c r="F231" s="187" t="s">
        <v>679</v>
      </c>
      <c r="G231" s="188" t="s">
        <v>131</v>
      </c>
      <c r="H231" s="189">
        <v>2</v>
      </c>
      <c r="I231" s="190"/>
      <c r="J231" s="191">
        <f>ROUND(I231*H231,2)</f>
        <v>0</v>
      </c>
      <c r="K231" s="187" t="s">
        <v>132</v>
      </c>
      <c r="L231" s="38"/>
      <c r="M231" s="192" t="s">
        <v>1</v>
      </c>
      <c r="N231" s="193" t="s">
        <v>40</v>
      </c>
      <c r="O231" s="70"/>
      <c r="P231" s="194">
        <f>O231*H231</f>
        <v>0</v>
      </c>
      <c r="Q231" s="194">
        <v>1.67E-3</v>
      </c>
      <c r="R231" s="194">
        <f>Q231*H231</f>
        <v>3.3400000000000001E-3</v>
      </c>
      <c r="S231" s="194">
        <v>0</v>
      </c>
      <c r="T231" s="195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6" t="s">
        <v>133</v>
      </c>
      <c r="AT231" s="196" t="s">
        <v>128</v>
      </c>
      <c r="AU231" s="196" t="s">
        <v>86</v>
      </c>
      <c r="AY231" s="16" t="s">
        <v>126</v>
      </c>
      <c r="BE231" s="197">
        <f>IF(N231="základní",J231,0)</f>
        <v>0</v>
      </c>
      <c r="BF231" s="197">
        <f>IF(N231="snížená",J231,0)</f>
        <v>0</v>
      </c>
      <c r="BG231" s="197">
        <f>IF(N231="zákl. přenesená",J231,0)</f>
        <v>0</v>
      </c>
      <c r="BH231" s="197">
        <f>IF(N231="sníž. přenesená",J231,0)</f>
        <v>0</v>
      </c>
      <c r="BI231" s="197">
        <f>IF(N231="nulová",J231,0)</f>
        <v>0</v>
      </c>
      <c r="BJ231" s="16" t="s">
        <v>83</v>
      </c>
      <c r="BK231" s="197">
        <f>ROUND(I231*H231,2)</f>
        <v>0</v>
      </c>
      <c r="BL231" s="16" t="s">
        <v>133</v>
      </c>
      <c r="BM231" s="196" t="s">
        <v>680</v>
      </c>
    </row>
    <row r="232" spans="1:65" s="2" customFormat="1" ht="19.5">
      <c r="A232" s="33"/>
      <c r="B232" s="34"/>
      <c r="C232" s="35"/>
      <c r="D232" s="198" t="s">
        <v>135</v>
      </c>
      <c r="E232" s="35"/>
      <c r="F232" s="199" t="s">
        <v>681</v>
      </c>
      <c r="G232" s="35"/>
      <c r="H232" s="35"/>
      <c r="I232" s="200"/>
      <c r="J232" s="35"/>
      <c r="K232" s="35"/>
      <c r="L232" s="38"/>
      <c r="M232" s="201"/>
      <c r="N232" s="202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135</v>
      </c>
      <c r="AU232" s="16" t="s">
        <v>86</v>
      </c>
    </row>
    <row r="233" spans="1:65" s="13" customFormat="1" ht="11.25">
      <c r="B233" s="203"/>
      <c r="C233" s="204"/>
      <c r="D233" s="198" t="s">
        <v>137</v>
      </c>
      <c r="E233" s="205" t="s">
        <v>1</v>
      </c>
      <c r="F233" s="206" t="s">
        <v>682</v>
      </c>
      <c r="G233" s="204"/>
      <c r="H233" s="207">
        <v>1</v>
      </c>
      <c r="I233" s="208"/>
      <c r="J233" s="204"/>
      <c r="K233" s="204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137</v>
      </c>
      <c r="AU233" s="213" t="s">
        <v>86</v>
      </c>
      <c r="AV233" s="13" t="s">
        <v>86</v>
      </c>
      <c r="AW233" s="13" t="s">
        <v>32</v>
      </c>
      <c r="AX233" s="13" t="s">
        <v>75</v>
      </c>
      <c r="AY233" s="213" t="s">
        <v>126</v>
      </c>
    </row>
    <row r="234" spans="1:65" s="13" customFormat="1" ht="11.25">
      <c r="B234" s="203"/>
      <c r="C234" s="204"/>
      <c r="D234" s="198" t="s">
        <v>137</v>
      </c>
      <c r="E234" s="205" t="s">
        <v>1</v>
      </c>
      <c r="F234" s="206" t="s">
        <v>683</v>
      </c>
      <c r="G234" s="204"/>
      <c r="H234" s="207">
        <v>1</v>
      </c>
      <c r="I234" s="208"/>
      <c r="J234" s="204"/>
      <c r="K234" s="204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137</v>
      </c>
      <c r="AU234" s="213" t="s">
        <v>86</v>
      </c>
      <c r="AV234" s="13" t="s">
        <v>86</v>
      </c>
      <c r="AW234" s="13" t="s">
        <v>32</v>
      </c>
      <c r="AX234" s="13" t="s">
        <v>75</v>
      </c>
      <c r="AY234" s="213" t="s">
        <v>126</v>
      </c>
    </row>
    <row r="235" spans="1:65" s="2" customFormat="1" ht="16.5" customHeight="1">
      <c r="A235" s="33"/>
      <c r="B235" s="34"/>
      <c r="C235" s="225" t="s">
        <v>304</v>
      </c>
      <c r="D235" s="225" t="s">
        <v>390</v>
      </c>
      <c r="E235" s="226" t="s">
        <v>684</v>
      </c>
      <c r="F235" s="227" t="s">
        <v>685</v>
      </c>
      <c r="G235" s="228" t="s">
        <v>131</v>
      </c>
      <c r="H235" s="229">
        <v>1</v>
      </c>
      <c r="I235" s="230"/>
      <c r="J235" s="231">
        <f>ROUND(I235*H235,2)</f>
        <v>0</v>
      </c>
      <c r="K235" s="227" t="s">
        <v>132</v>
      </c>
      <c r="L235" s="232"/>
      <c r="M235" s="233" t="s">
        <v>1</v>
      </c>
      <c r="N235" s="234" t="s">
        <v>40</v>
      </c>
      <c r="O235" s="70"/>
      <c r="P235" s="194">
        <f>O235*H235</f>
        <v>0</v>
      </c>
      <c r="Q235" s="194">
        <v>1.2200000000000001E-2</v>
      </c>
      <c r="R235" s="194">
        <f>Q235*H235</f>
        <v>1.2200000000000001E-2</v>
      </c>
      <c r="S235" s="194">
        <v>0</v>
      </c>
      <c r="T235" s="195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6" t="s">
        <v>167</v>
      </c>
      <c r="AT235" s="196" t="s">
        <v>390</v>
      </c>
      <c r="AU235" s="196" t="s">
        <v>86</v>
      </c>
      <c r="AY235" s="16" t="s">
        <v>126</v>
      </c>
      <c r="BE235" s="197">
        <f>IF(N235="základní",J235,0)</f>
        <v>0</v>
      </c>
      <c r="BF235" s="197">
        <f>IF(N235="snížená",J235,0)</f>
        <v>0</v>
      </c>
      <c r="BG235" s="197">
        <f>IF(N235="zákl. přenesená",J235,0)</f>
        <v>0</v>
      </c>
      <c r="BH235" s="197">
        <f>IF(N235="sníž. přenesená",J235,0)</f>
        <v>0</v>
      </c>
      <c r="BI235" s="197">
        <f>IF(N235="nulová",J235,0)</f>
        <v>0</v>
      </c>
      <c r="BJ235" s="16" t="s">
        <v>83</v>
      </c>
      <c r="BK235" s="197">
        <f>ROUND(I235*H235,2)</f>
        <v>0</v>
      </c>
      <c r="BL235" s="16" t="s">
        <v>133</v>
      </c>
      <c r="BM235" s="196" t="s">
        <v>686</v>
      </c>
    </row>
    <row r="236" spans="1:65" s="2" customFormat="1" ht="11.25">
      <c r="A236" s="33"/>
      <c r="B236" s="34"/>
      <c r="C236" s="35"/>
      <c r="D236" s="198" t="s">
        <v>135</v>
      </c>
      <c r="E236" s="35"/>
      <c r="F236" s="199" t="s">
        <v>685</v>
      </c>
      <c r="G236" s="35"/>
      <c r="H236" s="35"/>
      <c r="I236" s="200"/>
      <c r="J236" s="35"/>
      <c r="K236" s="35"/>
      <c r="L236" s="38"/>
      <c r="M236" s="201"/>
      <c r="N236" s="202"/>
      <c r="O236" s="70"/>
      <c r="P236" s="70"/>
      <c r="Q236" s="70"/>
      <c r="R236" s="70"/>
      <c r="S236" s="70"/>
      <c r="T236" s="71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6" t="s">
        <v>135</v>
      </c>
      <c r="AU236" s="16" t="s">
        <v>86</v>
      </c>
    </row>
    <row r="237" spans="1:65" s="2" customFormat="1" ht="16.5" customHeight="1">
      <c r="A237" s="33"/>
      <c r="B237" s="34"/>
      <c r="C237" s="225" t="s">
        <v>310</v>
      </c>
      <c r="D237" s="225" t="s">
        <v>390</v>
      </c>
      <c r="E237" s="226" t="s">
        <v>687</v>
      </c>
      <c r="F237" s="227" t="s">
        <v>688</v>
      </c>
      <c r="G237" s="228" t="s">
        <v>131</v>
      </c>
      <c r="H237" s="229">
        <v>1</v>
      </c>
      <c r="I237" s="230"/>
      <c r="J237" s="231">
        <f>ROUND(I237*H237,2)</f>
        <v>0</v>
      </c>
      <c r="K237" s="227" t="s">
        <v>132</v>
      </c>
      <c r="L237" s="232"/>
      <c r="M237" s="233" t="s">
        <v>1</v>
      </c>
      <c r="N237" s="234" t="s">
        <v>40</v>
      </c>
      <c r="O237" s="70"/>
      <c r="P237" s="194">
        <f>O237*H237</f>
        <v>0</v>
      </c>
      <c r="Q237" s="194">
        <v>3.2000000000000002E-3</v>
      </c>
      <c r="R237" s="194">
        <f>Q237*H237</f>
        <v>3.2000000000000002E-3</v>
      </c>
      <c r="S237" s="194">
        <v>0</v>
      </c>
      <c r="T237" s="195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6" t="s">
        <v>167</v>
      </c>
      <c r="AT237" s="196" t="s">
        <v>390</v>
      </c>
      <c r="AU237" s="196" t="s">
        <v>86</v>
      </c>
      <c r="AY237" s="16" t="s">
        <v>126</v>
      </c>
      <c r="BE237" s="197">
        <f>IF(N237="základní",J237,0)</f>
        <v>0</v>
      </c>
      <c r="BF237" s="197">
        <f>IF(N237="snížená",J237,0)</f>
        <v>0</v>
      </c>
      <c r="BG237" s="197">
        <f>IF(N237="zákl. přenesená",J237,0)</f>
        <v>0</v>
      </c>
      <c r="BH237" s="197">
        <f>IF(N237="sníž. přenesená",J237,0)</f>
        <v>0</v>
      </c>
      <c r="BI237" s="197">
        <f>IF(N237="nulová",J237,0)</f>
        <v>0</v>
      </c>
      <c r="BJ237" s="16" t="s">
        <v>83</v>
      </c>
      <c r="BK237" s="197">
        <f>ROUND(I237*H237,2)</f>
        <v>0</v>
      </c>
      <c r="BL237" s="16" t="s">
        <v>133</v>
      </c>
      <c r="BM237" s="196" t="s">
        <v>689</v>
      </c>
    </row>
    <row r="238" spans="1:65" s="2" customFormat="1" ht="11.25">
      <c r="A238" s="33"/>
      <c r="B238" s="34"/>
      <c r="C238" s="35"/>
      <c r="D238" s="198" t="s">
        <v>135</v>
      </c>
      <c r="E238" s="35"/>
      <c r="F238" s="199" t="s">
        <v>688</v>
      </c>
      <c r="G238" s="35"/>
      <c r="H238" s="35"/>
      <c r="I238" s="200"/>
      <c r="J238" s="35"/>
      <c r="K238" s="35"/>
      <c r="L238" s="38"/>
      <c r="M238" s="201"/>
      <c r="N238" s="202"/>
      <c r="O238" s="70"/>
      <c r="P238" s="70"/>
      <c r="Q238" s="70"/>
      <c r="R238" s="70"/>
      <c r="S238" s="70"/>
      <c r="T238" s="71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6" t="s">
        <v>135</v>
      </c>
      <c r="AU238" s="16" t="s">
        <v>86</v>
      </c>
    </row>
    <row r="239" spans="1:65" s="2" customFormat="1" ht="16.5" customHeight="1">
      <c r="A239" s="33"/>
      <c r="B239" s="34"/>
      <c r="C239" s="185" t="s">
        <v>321</v>
      </c>
      <c r="D239" s="185" t="s">
        <v>128</v>
      </c>
      <c r="E239" s="186" t="s">
        <v>690</v>
      </c>
      <c r="F239" s="187" t="s">
        <v>691</v>
      </c>
      <c r="G239" s="188" t="s">
        <v>131</v>
      </c>
      <c r="H239" s="189">
        <v>1</v>
      </c>
      <c r="I239" s="190"/>
      <c r="J239" s="191">
        <f>ROUND(I239*H239,2)</f>
        <v>0</v>
      </c>
      <c r="K239" s="187" t="s">
        <v>132</v>
      </c>
      <c r="L239" s="38"/>
      <c r="M239" s="192" t="s">
        <v>1</v>
      </c>
      <c r="N239" s="193" t="s">
        <v>40</v>
      </c>
      <c r="O239" s="70"/>
      <c r="P239" s="194">
        <f>O239*H239</f>
        <v>0</v>
      </c>
      <c r="Q239" s="194">
        <v>2.8700000000000002E-3</v>
      </c>
      <c r="R239" s="194">
        <f>Q239*H239</f>
        <v>2.8700000000000002E-3</v>
      </c>
      <c r="S239" s="194">
        <v>0</v>
      </c>
      <c r="T239" s="195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6" t="s">
        <v>133</v>
      </c>
      <c r="AT239" s="196" t="s">
        <v>128</v>
      </c>
      <c r="AU239" s="196" t="s">
        <v>86</v>
      </c>
      <c r="AY239" s="16" t="s">
        <v>126</v>
      </c>
      <c r="BE239" s="197">
        <f>IF(N239="základní",J239,0)</f>
        <v>0</v>
      </c>
      <c r="BF239" s="197">
        <f>IF(N239="snížená",J239,0)</f>
        <v>0</v>
      </c>
      <c r="BG239" s="197">
        <f>IF(N239="zákl. přenesená",J239,0)</f>
        <v>0</v>
      </c>
      <c r="BH239" s="197">
        <f>IF(N239="sníž. přenesená",J239,0)</f>
        <v>0</v>
      </c>
      <c r="BI239" s="197">
        <f>IF(N239="nulová",J239,0)</f>
        <v>0</v>
      </c>
      <c r="BJ239" s="16" t="s">
        <v>83</v>
      </c>
      <c r="BK239" s="197">
        <f>ROUND(I239*H239,2)</f>
        <v>0</v>
      </c>
      <c r="BL239" s="16" t="s">
        <v>133</v>
      </c>
      <c r="BM239" s="196" t="s">
        <v>692</v>
      </c>
    </row>
    <row r="240" spans="1:65" s="2" customFormat="1" ht="19.5">
      <c r="A240" s="33"/>
      <c r="B240" s="34"/>
      <c r="C240" s="35"/>
      <c r="D240" s="198" t="s">
        <v>135</v>
      </c>
      <c r="E240" s="35"/>
      <c r="F240" s="199" t="s">
        <v>693</v>
      </c>
      <c r="G240" s="35"/>
      <c r="H240" s="35"/>
      <c r="I240" s="200"/>
      <c r="J240" s="35"/>
      <c r="K240" s="35"/>
      <c r="L240" s="38"/>
      <c r="M240" s="201"/>
      <c r="N240" s="202"/>
      <c r="O240" s="70"/>
      <c r="P240" s="70"/>
      <c r="Q240" s="70"/>
      <c r="R240" s="70"/>
      <c r="S240" s="70"/>
      <c r="T240" s="71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135</v>
      </c>
      <c r="AU240" s="16" t="s">
        <v>86</v>
      </c>
    </row>
    <row r="241" spans="1:65" s="13" customFormat="1" ht="11.25">
      <c r="B241" s="203"/>
      <c r="C241" s="204"/>
      <c r="D241" s="198" t="s">
        <v>137</v>
      </c>
      <c r="E241" s="205" t="s">
        <v>1</v>
      </c>
      <c r="F241" s="206" t="s">
        <v>683</v>
      </c>
      <c r="G241" s="204"/>
      <c r="H241" s="207">
        <v>1</v>
      </c>
      <c r="I241" s="208"/>
      <c r="J241" s="204"/>
      <c r="K241" s="204"/>
      <c r="L241" s="209"/>
      <c r="M241" s="210"/>
      <c r="N241" s="211"/>
      <c r="O241" s="211"/>
      <c r="P241" s="211"/>
      <c r="Q241" s="211"/>
      <c r="R241" s="211"/>
      <c r="S241" s="211"/>
      <c r="T241" s="212"/>
      <c r="AT241" s="213" t="s">
        <v>137</v>
      </c>
      <c r="AU241" s="213" t="s">
        <v>86</v>
      </c>
      <c r="AV241" s="13" t="s">
        <v>86</v>
      </c>
      <c r="AW241" s="13" t="s">
        <v>32</v>
      </c>
      <c r="AX241" s="13" t="s">
        <v>83</v>
      </c>
      <c r="AY241" s="213" t="s">
        <v>126</v>
      </c>
    </row>
    <row r="242" spans="1:65" s="2" customFormat="1" ht="16.5" customHeight="1">
      <c r="A242" s="33"/>
      <c r="B242" s="34"/>
      <c r="C242" s="225" t="s">
        <v>329</v>
      </c>
      <c r="D242" s="225" t="s">
        <v>390</v>
      </c>
      <c r="E242" s="226" t="s">
        <v>694</v>
      </c>
      <c r="F242" s="227" t="s">
        <v>695</v>
      </c>
      <c r="G242" s="228" t="s">
        <v>131</v>
      </c>
      <c r="H242" s="229">
        <v>1</v>
      </c>
      <c r="I242" s="230"/>
      <c r="J242" s="231">
        <f>ROUND(I242*H242,2)</f>
        <v>0</v>
      </c>
      <c r="K242" s="227" t="s">
        <v>132</v>
      </c>
      <c r="L242" s="232"/>
      <c r="M242" s="233" t="s">
        <v>1</v>
      </c>
      <c r="N242" s="234" t="s">
        <v>40</v>
      </c>
      <c r="O242" s="70"/>
      <c r="P242" s="194">
        <f>O242*H242</f>
        <v>0</v>
      </c>
      <c r="Q242" s="194">
        <v>8.6E-3</v>
      </c>
      <c r="R242" s="194">
        <f>Q242*H242</f>
        <v>8.6E-3</v>
      </c>
      <c r="S242" s="194">
        <v>0</v>
      </c>
      <c r="T242" s="195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6" t="s">
        <v>167</v>
      </c>
      <c r="AT242" s="196" t="s">
        <v>390</v>
      </c>
      <c r="AU242" s="196" t="s">
        <v>86</v>
      </c>
      <c r="AY242" s="16" t="s">
        <v>126</v>
      </c>
      <c r="BE242" s="197">
        <f>IF(N242="základní",J242,0)</f>
        <v>0</v>
      </c>
      <c r="BF242" s="197">
        <f>IF(N242="snížená",J242,0)</f>
        <v>0</v>
      </c>
      <c r="BG242" s="197">
        <f>IF(N242="zákl. přenesená",J242,0)</f>
        <v>0</v>
      </c>
      <c r="BH242" s="197">
        <f>IF(N242="sníž. přenesená",J242,0)</f>
        <v>0</v>
      </c>
      <c r="BI242" s="197">
        <f>IF(N242="nulová",J242,0)</f>
        <v>0</v>
      </c>
      <c r="BJ242" s="16" t="s">
        <v>83</v>
      </c>
      <c r="BK242" s="197">
        <f>ROUND(I242*H242,2)</f>
        <v>0</v>
      </c>
      <c r="BL242" s="16" t="s">
        <v>133</v>
      </c>
      <c r="BM242" s="196" t="s">
        <v>696</v>
      </c>
    </row>
    <row r="243" spans="1:65" s="2" customFormat="1" ht="11.25">
      <c r="A243" s="33"/>
      <c r="B243" s="34"/>
      <c r="C243" s="35"/>
      <c r="D243" s="198" t="s">
        <v>135</v>
      </c>
      <c r="E243" s="35"/>
      <c r="F243" s="199" t="s">
        <v>695</v>
      </c>
      <c r="G243" s="35"/>
      <c r="H243" s="35"/>
      <c r="I243" s="200"/>
      <c r="J243" s="35"/>
      <c r="K243" s="35"/>
      <c r="L243" s="38"/>
      <c r="M243" s="201"/>
      <c r="N243" s="202"/>
      <c r="O243" s="70"/>
      <c r="P243" s="70"/>
      <c r="Q243" s="70"/>
      <c r="R243" s="70"/>
      <c r="S243" s="70"/>
      <c r="T243" s="71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135</v>
      </c>
      <c r="AU243" s="16" t="s">
        <v>86</v>
      </c>
    </row>
    <row r="244" spans="1:65" s="2" customFormat="1" ht="16.5" customHeight="1">
      <c r="A244" s="33"/>
      <c r="B244" s="34"/>
      <c r="C244" s="185" t="s">
        <v>336</v>
      </c>
      <c r="D244" s="185" t="s">
        <v>128</v>
      </c>
      <c r="E244" s="186" t="s">
        <v>697</v>
      </c>
      <c r="F244" s="187" t="s">
        <v>698</v>
      </c>
      <c r="G244" s="188" t="s">
        <v>174</v>
      </c>
      <c r="H244" s="189">
        <v>23.4</v>
      </c>
      <c r="I244" s="190"/>
      <c r="J244" s="191">
        <f>ROUND(I244*H244,2)</f>
        <v>0</v>
      </c>
      <c r="K244" s="187" t="s">
        <v>132</v>
      </c>
      <c r="L244" s="38"/>
      <c r="M244" s="192" t="s">
        <v>1</v>
      </c>
      <c r="N244" s="193" t="s">
        <v>40</v>
      </c>
      <c r="O244" s="70"/>
      <c r="P244" s="194">
        <f>O244*H244</f>
        <v>0</v>
      </c>
      <c r="Q244" s="194">
        <v>0</v>
      </c>
      <c r="R244" s="194">
        <f>Q244*H244</f>
        <v>0</v>
      </c>
      <c r="S244" s="194">
        <v>0</v>
      </c>
      <c r="T244" s="195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6" t="s">
        <v>133</v>
      </c>
      <c r="AT244" s="196" t="s">
        <v>128</v>
      </c>
      <c r="AU244" s="196" t="s">
        <v>86</v>
      </c>
      <c r="AY244" s="16" t="s">
        <v>126</v>
      </c>
      <c r="BE244" s="197">
        <f>IF(N244="základní",J244,0)</f>
        <v>0</v>
      </c>
      <c r="BF244" s="197">
        <f>IF(N244="snížená",J244,0)</f>
        <v>0</v>
      </c>
      <c r="BG244" s="197">
        <f>IF(N244="zákl. přenesená",J244,0)</f>
        <v>0</v>
      </c>
      <c r="BH244" s="197">
        <f>IF(N244="sníž. přenesená",J244,0)</f>
        <v>0</v>
      </c>
      <c r="BI244" s="197">
        <f>IF(N244="nulová",J244,0)</f>
        <v>0</v>
      </c>
      <c r="BJ244" s="16" t="s">
        <v>83</v>
      </c>
      <c r="BK244" s="197">
        <f>ROUND(I244*H244,2)</f>
        <v>0</v>
      </c>
      <c r="BL244" s="16" t="s">
        <v>133</v>
      </c>
      <c r="BM244" s="196" t="s">
        <v>699</v>
      </c>
    </row>
    <row r="245" spans="1:65" s="2" customFormat="1" ht="11.25">
      <c r="A245" s="33"/>
      <c r="B245" s="34"/>
      <c r="C245" s="35"/>
      <c r="D245" s="198" t="s">
        <v>135</v>
      </c>
      <c r="E245" s="35"/>
      <c r="F245" s="199" t="s">
        <v>700</v>
      </c>
      <c r="G245" s="35"/>
      <c r="H245" s="35"/>
      <c r="I245" s="200"/>
      <c r="J245" s="35"/>
      <c r="K245" s="35"/>
      <c r="L245" s="38"/>
      <c r="M245" s="201"/>
      <c r="N245" s="202"/>
      <c r="O245" s="70"/>
      <c r="P245" s="70"/>
      <c r="Q245" s="70"/>
      <c r="R245" s="70"/>
      <c r="S245" s="70"/>
      <c r="T245" s="71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135</v>
      </c>
      <c r="AU245" s="16" t="s">
        <v>86</v>
      </c>
    </row>
    <row r="246" spans="1:65" s="13" customFormat="1" ht="11.25">
      <c r="B246" s="203"/>
      <c r="C246" s="204"/>
      <c r="D246" s="198" t="s">
        <v>137</v>
      </c>
      <c r="E246" s="205" t="s">
        <v>1</v>
      </c>
      <c r="F246" s="206" t="s">
        <v>701</v>
      </c>
      <c r="G246" s="204"/>
      <c r="H246" s="207">
        <v>23.4</v>
      </c>
      <c r="I246" s="208"/>
      <c r="J246" s="204"/>
      <c r="K246" s="204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137</v>
      </c>
      <c r="AU246" s="213" t="s">
        <v>86</v>
      </c>
      <c r="AV246" s="13" t="s">
        <v>86</v>
      </c>
      <c r="AW246" s="13" t="s">
        <v>32</v>
      </c>
      <c r="AX246" s="13" t="s">
        <v>83</v>
      </c>
      <c r="AY246" s="213" t="s">
        <v>126</v>
      </c>
    </row>
    <row r="247" spans="1:65" s="2" customFormat="1" ht="16.5" customHeight="1">
      <c r="A247" s="33"/>
      <c r="B247" s="34"/>
      <c r="C247" s="225" t="s">
        <v>343</v>
      </c>
      <c r="D247" s="225" t="s">
        <v>390</v>
      </c>
      <c r="E247" s="226" t="s">
        <v>702</v>
      </c>
      <c r="F247" s="227" t="s">
        <v>703</v>
      </c>
      <c r="G247" s="228" t="s">
        <v>174</v>
      </c>
      <c r="H247" s="229">
        <v>23.751000000000001</v>
      </c>
      <c r="I247" s="230"/>
      <c r="J247" s="231">
        <f>ROUND(I247*H247,2)</f>
        <v>0</v>
      </c>
      <c r="K247" s="227" t="s">
        <v>132</v>
      </c>
      <c r="L247" s="232"/>
      <c r="M247" s="233" t="s">
        <v>1</v>
      </c>
      <c r="N247" s="234" t="s">
        <v>40</v>
      </c>
      <c r="O247" s="70"/>
      <c r="P247" s="194">
        <f>O247*H247</f>
        <v>0</v>
      </c>
      <c r="Q247" s="194">
        <v>6.6299999999999996E-3</v>
      </c>
      <c r="R247" s="194">
        <f>Q247*H247</f>
        <v>0.15746912999999998</v>
      </c>
      <c r="S247" s="194">
        <v>0</v>
      </c>
      <c r="T247" s="195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167</v>
      </c>
      <c r="AT247" s="196" t="s">
        <v>390</v>
      </c>
      <c r="AU247" s="196" t="s">
        <v>86</v>
      </c>
      <c r="AY247" s="16" t="s">
        <v>126</v>
      </c>
      <c r="BE247" s="197">
        <f>IF(N247="základní",J247,0)</f>
        <v>0</v>
      </c>
      <c r="BF247" s="197">
        <f>IF(N247="snížená",J247,0)</f>
        <v>0</v>
      </c>
      <c r="BG247" s="197">
        <f>IF(N247="zákl. přenesená",J247,0)</f>
        <v>0</v>
      </c>
      <c r="BH247" s="197">
        <f>IF(N247="sníž. přenesená",J247,0)</f>
        <v>0</v>
      </c>
      <c r="BI247" s="197">
        <f>IF(N247="nulová",J247,0)</f>
        <v>0</v>
      </c>
      <c r="BJ247" s="16" t="s">
        <v>83</v>
      </c>
      <c r="BK247" s="197">
        <f>ROUND(I247*H247,2)</f>
        <v>0</v>
      </c>
      <c r="BL247" s="16" t="s">
        <v>133</v>
      </c>
      <c r="BM247" s="196" t="s">
        <v>704</v>
      </c>
    </row>
    <row r="248" spans="1:65" s="2" customFormat="1" ht="11.25">
      <c r="A248" s="33"/>
      <c r="B248" s="34"/>
      <c r="C248" s="35"/>
      <c r="D248" s="198" t="s">
        <v>135</v>
      </c>
      <c r="E248" s="35"/>
      <c r="F248" s="199" t="s">
        <v>703</v>
      </c>
      <c r="G248" s="35"/>
      <c r="H248" s="35"/>
      <c r="I248" s="200"/>
      <c r="J248" s="35"/>
      <c r="K248" s="35"/>
      <c r="L248" s="38"/>
      <c r="M248" s="201"/>
      <c r="N248" s="202"/>
      <c r="O248" s="70"/>
      <c r="P248" s="70"/>
      <c r="Q248" s="70"/>
      <c r="R248" s="70"/>
      <c r="S248" s="70"/>
      <c r="T248" s="71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6" t="s">
        <v>135</v>
      </c>
      <c r="AU248" s="16" t="s">
        <v>86</v>
      </c>
    </row>
    <row r="249" spans="1:65" s="13" customFormat="1" ht="11.25">
      <c r="B249" s="203"/>
      <c r="C249" s="204"/>
      <c r="D249" s="198" t="s">
        <v>137</v>
      </c>
      <c r="E249" s="204"/>
      <c r="F249" s="206" t="s">
        <v>705</v>
      </c>
      <c r="G249" s="204"/>
      <c r="H249" s="207">
        <v>23.751000000000001</v>
      </c>
      <c r="I249" s="208"/>
      <c r="J249" s="204"/>
      <c r="K249" s="204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137</v>
      </c>
      <c r="AU249" s="213" t="s">
        <v>86</v>
      </c>
      <c r="AV249" s="13" t="s">
        <v>86</v>
      </c>
      <c r="AW249" s="13" t="s">
        <v>4</v>
      </c>
      <c r="AX249" s="13" t="s">
        <v>83</v>
      </c>
      <c r="AY249" s="213" t="s">
        <v>126</v>
      </c>
    </row>
    <row r="250" spans="1:65" s="2" customFormat="1" ht="16.5" customHeight="1">
      <c r="A250" s="33"/>
      <c r="B250" s="34"/>
      <c r="C250" s="185" t="s">
        <v>349</v>
      </c>
      <c r="D250" s="185" t="s">
        <v>128</v>
      </c>
      <c r="E250" s="186" t="s">
        <v>449</v>
      </c>
      <c r="F250" s="187" t="s">
        <v>450</v>
      </c>
      <c r="G250" s="188" t="s">
        <v>174</v>
      </c>
      <c r="H250" s="189">
        <v>193.2</v>
      </c>
      <c r="I250" s="190"/>
      <c r="J250" s="191">
        <f>ROUND(I250*H250,2)</f>
        <v>0</v>
      </c>
      <c r="K250" s="187" t="s">
        <v>132</v>
      </c>
      <c r="L250" s="38"/>
      <c r="M250" s="192" t="s">
        <v>1</v>
      </c>
      <c r="N250" s="193" t="s">
        <v>40</v>
      </c>
      <c r="O250" s="70"/>
      <c r="P250" s="194">
        <f>O250*H250</f>
        <v>0</v>
      </c>
      <c r="Q250" s="194">
        <v>0</v>
      </c>
      <c r="R250" s="194">
        <f>Q250*H250</f>
        <v>0</v>
      </c>
      <c r="S250" s="194">
        <v>0</v>
      </c>
      <c r="T250" s="19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133</v>
      </c>
      <c r="AT250" s="196" t="s">
        <v>128</v>
      </c>
      <c r="AU250" s="196" t="s">
        <v>86</v>
      </c>
      <c r="AY250" s="16" t="s">
        <v>126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6" t="s">
        <v>83</v>
      </c>
      <c r="BK250" s="197">
        <f>ROUND(I250*H250,2)</f>
        <v>0</v>
      </c>
      <c r="BL250" s="16" t="s">
        <v>133</v>
      </c>
      <c r="BM250" s="196" t="s">
        <v>706</v>
      </c>
    </row>
    <row r="251" spans="1:65" s="2" customFormat="1" ht="11.25">
      <c r="A251" s="33"/>
      <c r="B251" s="34"/>
      <c r="C251" s="35"/>
      <c r="D251" s="198" t="s">
        <v>135</v>
      </c>
      <c r="E251" s="35"/>
      <c r="F251" s="199" t="s">
        <v>452</v>
      </c>
      <c r="G251" s="35"/>
      <c r="H251" s="35"/>
      <c r="I251" s="200"/>
      <c r="J251" s="35"/>
      <c r="K251" s="35"/>
      <c r="L251" s="38"/>
      <c r="M251" s="201"/>
      <c r="N251" s="202"/>
      <c r="O251" s="70"/>
      <c r="P251" s="70"/>
      <c r="Q251" s="70"/>
      <c r="R251" s="70"/>
      <c r="S251" s="70"/>
      <c r="T251" s="71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6" t="s">
        <v>135</v>
      </c>
      <c r="AU251" s="16" t="s">
        <v>86</v>
      </c>
    </row>
    <row r="252" spans="1:65" s="13" customFormat="1" ht="11.25">
      <c r="B252" s="203"/>
      <c r="C252" s="204"/>
      <c r="D252" s="198" t="s">
        <v>137</v>
      </c>
      <c r="E252" s="205" t="s">
        <v>1</v>
      </c>
      <c r="F252" s="206" t="s">
        <v>707</v>
      </c>
      <c r="G252" s="204"/>
      <c r="H252" s="207">
        <v>193.2</v>
      </c>
      <c r="I252" s="208"/>
      <c r="J252" s="204"/>
      <c r="K252" s="204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137</v>
      </c>
      <c r="AU252" s="213" t="s">
        <v>86</v>
      </c>
      <c r="AV252" s="13" t="s">
        <v>86</v>
      </c>
      <c r="AW252" s="13" t="s">
        <v>32</v>
      </c>
      <c r="AX252" s="13" t="s">
        <v>83</v>
      </c>
      <c r="AY252" s="213" t="s">
        <v>126</v>
      </c>
    </row>
    <row r="253" spans="1:65" s="2" customFormat="1" ht="16.5" customHeight="1">
      <c r="A253" s="33"/>
      <c r="B253" s="34"/>
      <c r="C253" s="225" t="s">
        <v>358</v>
      </c>
      <c r="D253" s="225" t="s">
        <v>390</v>
      </c>
      <c r="E253" s="226" t="s">
        <v>455</v>
      </c>
      <c r="F253" s="227" t="s">
        <v>456</v>
      </c>
      <c r="G253" s="228" t="s">
        <v>174</v>
      </c>
      <c r="H253" s="229">
        <v>196.09800000000001</v>
      </c>
      <c r="I253" s="230"/>
      <c r="J253" s="231">
        <f>ROUND(I253*H253,2)</f>
        <v>0</v>
      </c>
      <c r="K253" s="227" t="s">
        <v>132</v>
      </c>
      <c r="L253" s="232"/>
      <c r="M253" s="233" t="s">
        <v>1</v>
      </c>
      <c r="N253" s="234" t="s">
        <v>40</v>
      </c>
      <c r="O253" s="70"/>
      <c r="P253" s="194">
        <f>O253*H253</f>
        <v>0</v>
      </c>
      <c r="Q253" s="194">
        <v>1.3100000000000001E-2</v>
      </c>
      <c r="R253" s="194">
        <f>Q253*H253</f>
        <v>2.5688838000000005</v>
      </c>
      <c r="S253" s="194">
        <v>0</v>
      </c>
      <c r="T253" s="195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6" t="s">
        <v>167</v>
      </c>
      <c r="AT253" s="196" t="s">
        <v>390</v>
      </c>
      <c r="AU253" s="196" t="s">
        <v>86</v>
      </c>
      <c r="AY253" s="16" t="s">
        <v>126</v>
      </c>
      <c r="BE253" s="197">
        <f>IF(N253="základní",J253,0)</f>
        <v>0</v>
      </c>
      <c r="BF253" s="197">
        <f>IF(N253="snížená",J253,0)</f>
        <v>0</v>
      </c>
      <c r="BG253" s="197">
        <f>IF(N253="zákl. přenesená",J253,0)</f>
        <v>0</v>
      </c>
      <c r="BH253" s="197">
        <f>IF(N253="sníž. přenesená",J253,0)</f>
        <v>0</v>
      </c>
      <c r="BI253" s="197">
        <f>IF(N253="nulová",J253,0)</f>
        <v>0</v>
      </c>
      <c r="BJ253" s="16" t="s">
        <v>83</v>
      </c>
      <c r="BK253" s="197">
        <f>ROUND(I253*H253,2)</f>
        <v>0</v>
      </c>
      <c r="BL253" s="16" t="s">
        <v>133</v>
      </c>
      <c r="BM253" s="196" t="s">
        <v>708</v>
      </c>
    </row>
    <row r="254" spans="1:65" s="2" customFormat="1" ht="11.25">
      <c r="A254" s="33"/>
      <c r="B254" s="34"/>
      <c r="C254" s="35"/>
      <c r="D254" s="198" t="s">
        <v>135</v>
      </c>
      <c r="E254" s="35"/>
      <c r="F254" s="199" t="s">
        <v>456</v>
      </c>
      <c r="G254" s="35"/>
      <c r="H254" s="35"/>
      <c r="I254" s="200"/>
      <c r="J254" s="35"/>
      <c r="K254" s="35"/>
      <c r="L254" s="38"/>
      <c r="M254" s="201"/>
      <c r="N254" s="202"/>
      <c r="O254" s="70"/>
      <c r="P254" s="70"/>
      <c r="Q254" s="70"/>
      <c r="R254" s="70"/>
      <c r="S254" s="70"/>
      <c r="T254" s="71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T254" s="16" t="s">
        <v>135</v>
      </c>
      <c r="AU254" s="16" t="s">
        <v>86</v>
      </c>
    </row>
    <row r="255" spans="1:65" s="13" customFormat="1" ht="11.25">
      <c r="B255" s="203"/>
      <c r="C255" s="204"/>
      <c r="D255" s="198" t="s">
        <v>137</v>
      </c>
      <c r="E255" s="204"/>
      <c r="F255" s="206" t="s">
        <v>709</v>
      </c>
      <c r="G255" s="204"/>
      <c r="H255" s="207">
        <v>196.09800000000001</v>
      </c>
      <c r="I255" s="208"/>
      <c r="J255" s="204"/>
      <c r="K255" s="204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137</v>
      </c>
      <c r="AU255" s="213" t="s">
        <v>86</v>
      </c>
      <c r="AV255" s="13" t="s">
        <v>86</v>
      </c>
      <c r="AW255" s="13" t="s">
        <v>4</v>
      </c>
      <c r="AX255" s="13" t="s">
        <v>83</v>
      </c>
      <c r="AY255" s="213" t="s">
        <v>126</v>
      </c>
    </row>
    <row r="256" spans="1:65" s="2" customFormat="1" ht="16.5" customHeight="1">
      <c r="A256" s="33"/>
      <c r="B256" s="34"/>
      <c r="C256" s="185" t="s">
        <v>364</v>
      </c>
      <c r="D256" s="185" t="s">
        <v>128</v>
      </c>
      <c r="E256" s="186" t="s">
        <v>710</v>
      </c>
      <c r="F256" s="187" t="s">
        <v>711</v>
      </c>
      <c r="G256" s="188" t="s">
        <v>131</v>
      </c>
      <c r="H256" s="189">
        <v>1</v>
      </c>
      <c r="I256" s="190"/>
      <c r="J256" s="191">
        <f>ROUND(I256*H256,2)</f>
        <v>0</v>
      </c>
      <c r="K256" s="187" t="s">
        <v>132</v>
      </c>
      <c r="L256" s="38"/>
      <c r="M256" s="192" t="s">
        <v>1</v>
      </c>
      <c r="N256" s="193" t="s">
        <v>40</v>
      </c>
      <c r="O256" s="70"/>
      <c r="P256" s="194">
        <f>O256*H256</f>
        <v>0</v>
      </c>
      <c r="Q256" s="194">
        <v>0</v>
      </c>
      <c r="R256" s="194">
        <f>Q256*H256</f>
        <v>0</v>
      </c>
      <c r="S256" s="194">
        <v>0</v>
      </c>
      <c r="T256" s="195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6" t="s">
        <v>133</v>
      </c>
      <c r="AT256" s="196" t="s">
        <v>128</v>
      </c>
      <c r="AU256" s="196" t="s">
        <v>86</v>
      </c>
      <c r="AY256" s="16" t="s">
        <v>126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6" t="s">
        <v>83</v>
      </c>
      <c r="BK256" s="197">
        <f>ROUND(I256*H256,2)</f>
        <v>0</v>
      </c>
      <c r="BL256" s="16" t="s">
        <v>133</v>
      </c>
      <c r="BM256" s="196" t="s">
        <v>712</v>
      </c>
    </row>
    <row r="257" spans="1:65" s="2" customFormat="1" ht="19.5">
      <c r="A257" s="33"/>
      <c r="B257" s="34"/>
      <c r="C257" s="35"/>
      <c r="D257" s="198" t="s">
        <v>135</v>
      </c>
      <c r="E257" s="35"/>
      <c r="F257" s="199" t="s">
        <v>713</v>
      </c>
      <c r="G257" s="35"/>
      <c r="H257" s="35"/>
      <c r="I257" s="200"/>
      <c r="J257" s="35"/>
      <c r="K257" s="35"/>
      <c r="L257" s="38"/>
      <c r="M257" s="201"/>
      <c r="N257" s="202"/>
      <c r="O257" s="70"/>
      <c r="P257" s="70"/>
      <c r="Q257" s="70"/>
      <c r="R257" s="70"/>
      <c r="S257" s="70"/>
      <c r="T257" s="71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T257" s="16" t="s">
        <v>135</v>
      </c>
      <c r="AU257" s="16" t="s">
        <v>86</v>
      </c>
    </row>
    <row r="258" spans="1:65" s="13" customFormat="1" ht="11.25">
      <c r="B258" s="203"/>
      <c r="C258" s="204"/>
      <c r="D258" s="198" t="s">
        <v>137</v>
      </c>
      <c r="E258" s="205" t="s">
        <v>1</v>
      </c>
      <c r="F258" s="206" t="s">
        <v>714</v>
      </c>
      <c r="G258" s="204"/>
      <c r="H258" s="207">
        <v>1</v>
      </c>
      <c r="I258" s="208"/>
      <c r="J258" s="204"/>
      <c r="K258" s="204"/>
      <c r="L258" s="209"/>
      <c r="M258" s="210"/>
      <c r="N258" s="211"/>
      <c r="O258" s="211"/>
      <c r="P258" s="211"/>
      <c r="Q258" s="211"/>
      <c r="R258" s="211"/>
      <c r="S258" s="211"/>
      <c r="T258" s="212"/>
      <c r="AT258" s="213" t="s">
        <v>137</v>
      </c>
      <c r="AU258" s="213" t="s">
        <v>86</v>
      </c>
      <c r="AV258" s="13" t="s">
        <v>86</v>
      </c>
      <c r="AW258" s="13" t="s">
        <v>32</v>
      </c>
      <c r="AX258" s="13" t="s">
        <v>83</v>
      </c>
      <c r="AY258" s="213" t="s">
        <v>126</v>
      </c>
    </row>
    <row r="259" spans="1:65" s="2" customFormat="1" ht="16.5" customHeight="1">
      <c r="A259" s="33"/>
      <c r="B259" s="34"/>
      <c r="C259" s="225" t="s">
        <v>369</v>
      </c>
      <c r="D259" s="225" t="s">
        <v>390</v>
      </c>
      <c r="E259" s="226" t="s">
        <v>715</v>
      </c>
      <c r="F259" s="227" t="s">
        <v>716</v>
      </c>
      <c r="G259" s="228" t="s">
        <v>131</v>
      </c>
      <c r="H259" s="229">
        <v>1</v>
      </c>
      <c r="I259" s="230"/>
      <c r="J259" s="231">
        <f>ROUND(I259*H259,2)</f>
        <v>0</v>
      </c>
      <c r="K259" s="227" t="s">
        <v>132</v>
      </c>
      <c r="L259" s="232"/>
      <c r="M259" s="233" t="s">
        <v>1</v>
      </c>
      <c r="N259" s="234" t="s">
        <v>40</v>
      </c>
      <c r="O259" s="70"/>
      <c r="P259" s="194">
        <f>O259*H259</f>
        <v>0</v>
      </c>
      <c r="Q259" s="194">
        <v>4.8000000000000001E-4</v>
      </c>
      <c r="R259" s="194">
        <f>Q259*H259</f>
        <v>4.8000000000000001E-4</v>
      </c>
      <c r="S259" s="194">
        <v>0</v>
      </c>
      <c r="T259" s="195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6" t="s">
        <v>167</v>
      </c>
      <c r="AT259" s="196" t="s">
        <v>390</v>
      </c>
      <c r="AU259" s="196" t="s">
        <v>86</v>
      </c>
      <c r="AY259" s="16" t="s">
        <v>126</v>
      </c>
      <c r="BE259" s="197">
        <f>IF(N259="základní",J259,0)</f>
        <v>0</v>
      </c>
      <c r="BF259" s="197">
        <f>IF(N259="snížená",J259,0)</f>
        <v>0</v>
      </c>
      <c r="BG259" s="197">
        <f>IF(N259="zákl. přenesená",J259,0)</f>
        <v>0</v>
      </c>
      <c r="BH259" s="197">
        <f>IF(N259="sníž. přenesená",J259,0)</f>
        <v>0</v>
      </c>
      <c r="BI259" s="197">
        <f>IF(N259="nulová",J259,0)</f>
        <v>0</v>
      </c>
      <c r="BJ259" s="16" t="s">
        <v>83</v>
      </c>
      <c r="BK259" s="197">
        <f>ROUND(I259*H259,2)</f>
        <v>0</v>
      </c>
      <c r="BL259" s="16" t="s">
        <v>133</v>
      </c>
      <c r="BM259" s="196" t="s">
        <v>717</v>
      </c>
    </row>
    <row r="260" spans="1:65" s="2" customFormat="1" ht="11.25">
      <c r="A260" s="33"/>
      <c r="B260" s="34"/>
      <c r="C260" s="35"/>
      <c r="D260" s="198" t="s">
        <v>135</v>
      </c>
      <c r="E260" s="35"/>
      <c r="F260" s="199" t="s">
        <v>716</v>
      </c>
      <c r="G260" s="35"/>
      <c r="H260" s="35"/>
      <c r="I260" s="200"/>
      <c r="J260" s="35"/>
      <c r="K260" s="35"/>
      <c r="L260" s="38"/>
      <c r="M260" s="201"/>
      <c r="N260" s="202"/>
      <c r="O260" s="70"/>
      <c r="P260" s="70"/>
      <c r="Q260" s="70"/>
      <c r="R260" s="70"/>
      <c r="S260" s="70"/>
      <c r="T260" s="71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T260" s="16" t="s">
        <v>135</v>
      </c>
      <c r="AU260" s="16" t="s">
        <v>86</v>
      </c>
    </row>
    <row r="261" spans="1:65" s="2" customFormat="1" ht="16.5" customHeight="1">
      <c r="A261" s="33"/>
      <c r="B261" s="34"/>
      <c r="C261" s="185" t="s">
        <v>375</v>
      </c>
      <c r="D261" s="185" t="s">
        <v>128</v>
      </c>
      <c r="E261" s="186" t="s">
        <v>718</v>
      </c>
      <c r="F261" s="187" t="s">
        <v>719</v>
      </c>
      <c r="G261" s="188" t="s">
        <v>131</v>
      </c>
      <c r="H261" s="189">
        <v>4</v>
      </c>
      <c r="I261" s="190"/>
      <c r="J261" s="191">
        <f>ROUND(I261*H261,2)</f>
        <v>0</v>
      </c>
      <c r="K261" s="187" t="s">
        <v>132</v>
      </c>
      <c r="L261" s="38"/>
      <c r="M261" s="192" t="s">
        <v>1</v>
      </c>
      <c r="N261" s="193" t="s">
        <v>40</v>
      </c>
      <c r="O261" s="70"/>
      <c r="P261" s="194">
        <f>O261*H261</f>
        <v>0</v>
      </c>
      <c r="Q261" s="194">
        <v>0</v>
      </c>
      <c r="R261" s="194">
        <f>Q261*H261</f>
        <v>0</v>
      </c>
      <c r="S261" s="194">
        <v>0</v>
      </c>
      <c r="T261" s="195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6" t="s">
        <v>133</v>
      </c>
      <c r="AT261" s="196" t="s">
        <v>128</v>
      </c>
      <c r="AU261" s="196" t="s">
        <v>86</v>
      </c>
      <c r="AY261" s="16" t="s">
        <v>126</v>
      </c>
      <c r="BE261" s="197">
        <f>IF(N261="základní",J261,0)</f>
        <v>0</v>
      </c>
      <c r="BF261" s="197">
        <f>IF(N261="snížená",J261,0)</f>
        <v>0</v>
      </c>
      <c r="BG261" s="197">
        <f>IF(N261="zákl. přenesená",J261,0)</f>
        <v>0</v>
      </c>
      <c r="BH261" s="197">
        <f>IF(N261="sníž. přenesená",J261,0)</f>
        <v>0</v>
      </c>
      <c r="BI261" s="197">
        <f>IF(N261="nulová",J261,0)</f>
        <v>0</v>
      </c>
      <c r="BJ261" s="16" t="s">
        <v>83</v>
      </c>
      <c r="BK261" s="197">
        <f>ROUND(I261*H261,2)</f>
        <v>0</v>
      </c>
      <c r="BL261" s="16" t="s">
        <v>133</v>
      </c>
      <c r="BM261" s="196" t="s">
        <v>720</v>
      </c>
    </row>
    <row r="262" spans="1:65" s="2" customFormat="1" ht="19.5">
      <c r="A262" s="33"/>
      <c r="B262" s="34"/>
      <c r="C262" s="35"/>
      <c r="D262" s="198" t="s">
        <v>135</v>
      </c>
      <c r="E262" s="35"/>
      <c r="F262" s="199" t="s">
        <v>721</v>
      </c>
      <c r="G262" s="35"/>
      <c r="H262" s="35"/>
      <c r="I262" s="200"/>
      <c r="J262" s="35"/>
      <c r="K262" s="35"/>
      <c r="L262" s="38"/>
      <c r="M262" s="201"/>
      <c r="N262" s="202"/>
      <c r="O262" s="70"/>
      <c r="P262" s="70"/>
      <c r="Q262" s="70"/>
      <c r="R262" s="70"/>
      <c r="S262" s="70"/>
      <c r="T262" s="71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135</v>
      </c>
      <c r="AU262" s="16" t="s">
        <v>86</v>
      </c>
    </row>
    <row r="263" spans="1:65" s="13" customFormat="1" ht="11.25">
      <c r="B263" s="203"/>
      <c r="C263" s="204"/>
      <c r="D263" s="198" t="s">
        <v>137</v>
      </c>
      <c r="E263" s="205" t="s">
        <v>1</v>
      </c>
      <c r="F263" s="206" t="s">
        <v>722</v>
      </c>
      <c r="G263" s="204"/>
      <c r="H263" s="207">
        <v>4</v>
      </c>
      <c r="I263" s="208"/>
      <c r="J263" s="204"/>
      <c r="K263" s="204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137</v>
      </c>
      <c r="AU263" s="213" t="s">
        <v>86</v>
      </c>
      <c r="AV263" s="13" t="s">
        <v>86</v>
      </c>
      <c r="AW263" s="13" t="s">
        <v>32</v>
      </c>
      <c r="AX263" s="13" t="s">
        <v>83</v>
      </c>
      <c r="AY263" s="213" t="s">
        <v>126</v>
      </c>
    </row>
    <row r="264" spans="1:65" s="2" customFormat="1" ht="16.5" customHeight="1">
      <c r="A264" s="33"/>
      <c r="B264" s="34"/>
      <c r="C264" s="225" t="s">
        <v>381</v>
      </c>
      <c r="D264" s="225" t="s">
        <v>390</v>
      </c>
      <c r="E264" s="226" t="s">
        <v>723</v>
      </c>
      <c r="F264" s="227" t="s">
        <v>724</v>
      </c>
      <c r="G264" s="228" t="s">
        <v>131</v>
      </c>
      <c r="H264" s="229">
        <v>4</v>
      </c>
      <c r="I264" s="230"/>
      <c r="J264" s="231">
        <f>ROUND(I264*H264,2)</f>
        <v>0</v>
      </c>
      <c r="K264" s="227" t="s">
        <v>132</v>
      </c>
      <c r="L264" s="232"/>
      <c r="M264" s="233" t="s">
        <v>1</v>
      </c>
      <c r="N264" s="234" t="s">
        <v>40</v>
      </c>
      <c r="O264" s="70"/>
      <c r="P264" s="194">
        <f>O264*H264</f>
        <v>0</v>
      </c>
      <c r="Q264" s="194">
        <v>1.7700000000000001E-3</v>
      </c>
      <c r="R264" s="194">
        <f>Q264*H264</f>
        <v>7.0800000000000004E-3</v>
      </c>
      <c r="S264" s="194">
        <v>0</v>
      </c>
      <c r="T264" s="195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6" t="s">
        <v>167</v>
      </c>
      <c r="AT264" s="196" t="s">
        <v>390</v>
      </c>
      <c r="AU264" s="196" t="s">
        <v>86</v>
      </c>
      <c r="AY264" s="16" t="s">
        <v>126</v>
      </c>
      <c r="BE264" s="197">
        <f>IF(N264="základní",J264,0)</f>
        <v>0</v>
      </c>
      <c r="BF264" s="197">
        <f>IF(N264="snížená",J264,0)</f>
        <v>0</v>
      </c>
      <c r="BG264" s="197">
        <f>IF(N264="zákl. přenesená",J264,0)</f>
        <v>0</v>
      </c>
      <c r="BH264" s="197">
        <f>IF(N264="sníž. přenesená",J264,0)</f>
        <v>0</v>
      </c>
      <c r="BI264" s="197">
        <f>IF(N264="nulová",J264,0)</f>
        <v>0</v>
      </c>
      <c r="BJ264" s="16" t="s">
        <v>83</v>
      </c>
      <c r="BK264" s="197">
        <f>ROUND(I264*H264,2)</f>
        <v>0</v>
      </c>
      <c r="BL264" s="16" t="s">
        <v>133</v>
      </c>
      <c r="BM264" s="196" t="s">
        <v>725</v>
      </c>
    </row>
    <row r="265" spans="1:65" s="2" customFormat="1" ht="11.25">
      <c r="A265" s="33"/>
      <c r="B265" s="34"/>
      <c r="C265" s="35"/>
      <c r="D265" s="198" t="s">
        <v>135</v>
      </c>
      <c r="E265" s="35"/>
      <c r="F265" s="199" t="s">
        <v>724</v>
      </c>
      <c r="G265" s="35"/>
      <c r="H265" s="35"/>
      <c r="I265" s="200"/>
      <c r="J265" s="35"/>
      <c r="K265" s="35"/>
      <c r="L265" s="38"/>
      <c r="M265" s="201"/>
      <c r="N265" s="202"/>
      <c r="O265" s="70"/>
      <c r="P265" s="70"/>
      <c r="Q265" s="70"/>
      <c r="R265" s="70"/>
      <c r="S265" s="70"/>
      <c r="T265" s="71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6" t="s">
        <v>135</v>
      </c>
      <c r="AU265" s="16" t="s">
        <v>86</v>
      </c>
    </row>
    <row r="266" spans="1:65" s="2" customFormat="1" ht="16.5" customHeight="1">
      <c r="A266" s="33"/>
      <c r="B266" s="34"/>
      <c r="C266" s="185" t="s">
        <v>389</v>
      </c>
      <c r="D266" s="185" t="s">
        <v>128</v>
      </c>
      <c r="E266" s="186" t="s">
        <v>726</v>
      </c>
      <c r="F266" s="187" t="s">
        <v>727</v>
      </c>
      <c r="G266" s="188" t="s">
        <v>131</v>
      </c>
      <c r="H266" s="189">
        <v>2</v>
      </c>
      <c r="I266" s="190"/>
      <c r="J266" s="191">
        <f>ROUND(I266*H266,2)</f>
        <v>0</v>
      </c>
      <c r="K266" s="187" t="s">
        <v>132</v>
      </c>
      <c r="L266" s="38"/>
      <c r="M266" s="192" t="s">
        <v>1</v>
      </c>
      <c r="N266" s="193" t="s">
        <v>40</v>
      </c>
      <c r="O266" s="70"/>
      <c r="P266" s="194">
        <f>O266*H266</f>
        <v>0</v>
      </c>
      <c r="Q266" s="194">
        <v>0</v>
      </c>
      <c r="R266" s="194">
        <f>Q266*H266</f>
        <v>0</v>
      </c>
      <c r="S266" s="194">
        <v>0</v>
      </c>
      <c r="T266" s="195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133</v>
      </c>
      <c r="AT266" s="196" t="s">
        <v>128</v>
      </c>
      <c r="AU266" s="196" t="s">
        <v>86</v>
      </c>
      <c r="AY266" s="16" t="s">
        <v>126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6" t="s">
        <v>83</v>
      </c>
      <c r="BK266" s="197">
        <f>ROUND(I266*H266,2)</f>
        <v>0</v>
      </c>
      <c r="BL266" s="16" t="s">
        <v>133</v>
      </c>
      <c r="BM266" s="196" t="s">
        <v>728</v>
      </c>
    </row>
    <row r="267" spans="1:65" s="2" customFormat="1" ht="11.25">
      <c r="A267" s="33"/>
      <c r="B267" s="34"/>
      <c r="C267" s="35"/>
      <c r="D267" s="198" t="s">
        <v>135</v>
      </c>
      <c r="E267" s="35"/>
      <c r="F267" s="199" t="s">
        <v>729</v>
      </c>
      <c r="G267" s="35"/>
      <c r="H267" s="35"/>
      <c r="I267" s="200"/>
      <c r="J267" s="35"/>
      <c r="K267" s="35"/>
      <c r="L267" s="38"/>
      <c r="M267" s="201"/>
      <c r="N267" s="202"/>
      <c r="O267" s="70"/>
      <c r="P267" s="70"/>
      <c r="Q267" s="70"/>
      <c r="R267" s="70"/>
      <c r="S267" s="70"/>
      <c r="T267" s="71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6" t="s">
        <v>135</v>
      </c>
      <c r="AU267" s="16" t="s">
        <v>86</v>
      </c>
    </row>
    <row r="268" spans="1:65" s="13" customFormat="1" ht="11.25">
      <c r="B268" s="203"/>
      <c r="C268" s="204"/>
      <c r="D268" s="198" t="s">
        <v>137</v>
      </c>
      <c r="E268" s="205" t="s">
        <v>1</v>
      </c>
      <c r="F268" s="206" t="s">
        <v>730</v>
      </c>
      <c r="G268" s="204"/>
      <c r="H268" s="207">
        <v>2</v>
      </c>
      <c r="I268" s="208"/>
      <c r="J268" s="204"/>
      <c r="K268" s="204"/>
      <c r="L268" s="209"/>
      <c r="M268" s="210"/>
      <c r="N268" s="211"/>
      <c r="O268" s="211"/>
      <c r="P268" s="211"/>
      <c r="Q268" s="211"/>
      <c r="R268" s="211"/>
      <c r="S268" s="211"/>
      <c r="T268" s="212"/>
      <c r="AT268" s="213" t="s">
        <v>137</v>
      </c>
      <c r="AU268" s="213" t="s">
        <v>86</v>
      </c>
      <c r="AV268" s="13" t="s">
        <v>86</v>
      </c>
      <c r="AW268" s="13" t="s">
        <v>32</v>
      </c>
      <c r="AX268" s="13" t="s">
        <v>83</v>
      </c>
      <c r="AY268" s="213" t="s">
        <v>126</v>
      </c>
    </row>
    <row r="269" spans="1:65" s="2" customFormat="1" ht="16.5" customHeight="1">
      <c r="A269" s="33"/>
      <c r="B269" s="34"/>
      <c r="C269" s="225" t="s">
        <v>395</v>
      </c>
      <c r="D269" s="225" t="s">
        <v>390</v>
      </c>
      <c r="E269" s="226" t="s">
        <v>731</v>
      </c>
      <c r="F269" s="227" t="s">
        <v>732</v>
      </c>
      <c r="G269" s="228" t="s">
        <v>131</v>
      </c>
      <c r="H269" s="229">
        <v>2</v>
      </c>
      <c r="I269" s="230"/>
      <c r="J269" s="231">
        <f>ROUND(I269*H269,2)</f>
        <v>0</v>
      </c>
      <c r="K269" s="227" t="s">
        <v>132</v>
      </c>
      <c r="L269" s="232"/>
      <c r="M269" s="233" t="s">
        <v>1</v>
      </c>
      <c r="N269" s="234" t="s">
        <v>40</v>
      </c>
      <c r="O269" s="70"/>
      <c r="P269" s="194">
        <f>O269*H269</f>
        <v>0</v>
      </c>
      <c r="Q269" s="194">
        <v>3.8E-3</v>
      </c>
      <c r="R269" s="194">
        <f>Q269*H269</f>
        <v>7.6E-3</v>
      </c>
      <c r="S269" s="194">
        <v>0</v>
      </c>
      <c r="T269" s="195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6" t="s">
        <v>167</v>
      </c>
      <c r="AT269" s="196" t="s">
        <v>390</v>
      </c>
      <c r="AU269" s="196" t="s">
        <v>86</v>
      </c>
      <c r="AY269" s="16" t="s">
        <v>126</v>
      </c>
      <c r="BE269" s="197">
        <f>IF(N269="základní",J269,0)</f>
        <v>0</v>
      </c>
      <c r="BF269" s="197">
        <f>IF(N269="snížená",J269,0)</f>
        <v>0</v>
      </c>
      <c r="BG269" s="197">
        <f>IF(N269="zákl. přenesená",J269,0)</f>
        <v>0</v>
      </c>
      <c r="BH269" s="197">
        <f>IF(N269="sníž. přenesená",J269,0)</f>
        <v>0</v>
      </c>
      <c r="BI269" s="197">
        <f>IF(N269="nulová",J269,0)</f>
        <v>0</v>
      </c>
      <c r="BJ269" s="16" t="s">
        <v>83</v>
      </c>
      <c r="BK269" s="197">
        <f>ROUND(I269*H269,2)</f>
        <v>0</v>
      </c>
      <c r="BL269" s="16" t="s">
        <v>133</v>
      </c>
      <c r="BM269" s="196" t="s">
        <v>733</v>
      </c>
    </row>
    <row r="270" spans="1:65" s="2" customFormat="1" ht="11.25">
      <c r="A270" s="33"/>
      <c r="B270" s="34"/>
      <c r="C270" s="35"/>
      <c r="D270" s="198" t="s">
        <v>135</v>
      </c>
      <c r="E270" s="35"/>
      <c r="F270" s="199" t="s">
        <v>732</v>
      </c>
      <c r="G270" s="35"/>
      <c r="H270" s="35"/>
      <c r="I270" s="200"/>
      <c r="J270" s="35"/>
      <c r="K270" s="35"/>
      <c r="L270" s="38"/>
      <c r="M270" s="201"/>
      <c r="N270" s="202"/>
      <c r="O270" s="70"/>
      <c r="P270" s="70"/>
      <c r="Q270" s="70"/>
      <c r="R270" s="70"/>
      <c r="S270" s="70"/>
      <c r="T270" s="71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6" t="s">
        <v>135</v>
      </c>
      <c r="AU270" s="16" t="s">
        <v>86</v>
      </c>
    </row>
    <row r="271" spans="1:65" s="2" customFormat="1" ht="16.5" customHeight="1">
      <c r="A271" s="33"/>
      <c r="B271" s="34"/>
      <c r="C271" s="185" t="s">
        <v>399</v>
      </c>
      <c r="D271" s="185" t="s">
        <v>128</v>
      </c>
      <c r="E271" s="186" t="s">
        <v>734</v>
      </c>
      <c r="F271" s="187" t="s">
        <v>735</v>
      </c>
      <c r="G271" s="188" t="s">
        <v>131</v>
      </c>
      <c r="H271" s="189">
        <v>2</v>
      </c>
      <c r="I271" s="190"/>
      <c r="J271" s="191">
        <f>ROUND(I271*H271,2)</f>
        <v>0</v>
      </c>
      <c r="K271" s="187" t="s">
        <v>132</v>
      </c>
      <c r="L271" s="38"/>
      <c r="M271" s="192" t="s">
        <v>1</v>
      </c>
      <c r="N271" s="193" t="s">
        <v>40</v>
      </c>
      <c r="O271" s="70"/>
      <c r="P271" s="194">
        <f>O271*H271</f>
        <v>0</v>
      </c>
      <c r="Q271" s="194">
        <v>0</v>
      </c>
      <c r="R271" s="194">
        <f>Q271*H271</f>
        <v>0</v>
      </c>
      <c r="S271" s="194">
        <v>0</v>
      </c>
      <c r="T271" s="195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96" t="s">
        <v>133</v>
      </c>
      <c r="AT271" s="196" t="s">
        <v>128</v>
      </c>
      <c r="AU271" s="196" t="s">
        <v>86</v>
      </c>
      <c r="AY271" s="16" t="s">
        <v>126</v>
      </c>
      <c r="BE271" s="197">
        <f>IF(N271="základní",J271,0)</f>
        <v>0</v>
      </c>
      <c r="BF271" s="197">
        <f>IF(N271="snížená",J271,0)</f>
        <v>0</v>
      </c>
      <c r="BG271" s="197">
        <f>IF(N271="zákl. přenesená",J271,0)</f>
        <v>0</v>
      </c>
      <c r="BH271" s="197">
        <f>IF(N271="sníž. přenesená",J271,0)</f>
        <v>0</v>
      </c>
      <c r="BI271" s="197">
        <f>IF(N271="nulová",J271,0)</f>
        <v>0</v>
      </c>
      <c r="BJ271" s="16" t="s">
        <v>83</v>
      </c>
      <c r="BK271" s="197">
        <f>ROUND(I271*H271,2)</f>
        <v>0</v>
      </c>
      <c r="BL271" s="16" t="s">
        <v>133</v>
      </c>
      <c r="BM271" s="196" t="s">
        <v>736</v>
      </c>
    </row>
    <row r="272" spans="1:65" s="2" customFormat="1" ht="11.25">
      <c r="A272" s="33"/>
      <c r="B272" s="34"/>
      <c r="C272" s="35"/>
      <c r="D272" s="198" t="s">
        <v>135</v>
      </c>
      <c r="E272" s="35"/>
      <c r="F272" s="199" t="s">
        <v>737</v>
      </c>
      <c r="G272" s="35"/>
      <c r="H272" s="35"/>
      <c r="I272" s="200"/>
      <c r="J272" s="35"/>
      <c r="K272" s="35"/>
      <c r="L272" s="38"/>
      <c r="M272" s="201"/>
      <c r="N272" s="202"/>
      <c r="O272" s="70"/>
      <c r="P272" s="70"/>
      <c r="Q272" s="70"/>
      <c r="R272" s="70"/>
      <c r="S272" s="70"/>
      <c r="T272" s="71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6" t="s">
        <v>135</v>
      </c>
      <c r="AU272" s="16" t="s">
        <v>86</v>
      </c>
    </row>
    <row r="273" spans="1:65" s="13" customFormat="1" ht="11.25">
      <c r="B273" s="203"/>
      <c r="C273" s="204"/>
      <c r="D273" s="198" t="s">
        <v>137</v>
      </c>
      <c r="E273" s="205" t="s">
        <v>1</v>
      </c>
      <c r="F273" s="206" t="s">
        <v>738</v>
      </c>
      <c r="G273" s="204"/>
      <c r="H273" s="207">
        <v>2</v>
      </c>
      <c r="I273" s="208"/>
      <c r="J273" s="204"/>
      <c r="K273" s="204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137</v>
      </c>
      <c r="AU273" s="213" t="s">
        <v>86</v>
      </c>
      <c r="AV273" s="13" t="s">
        <v>86</v>
      </c>
      <c r="AW273" s="13" t="s">
        <v>32</v>
      </c>
      <c r="AX273" s="13" t="s">
        <v>83</v>
      </c>
      <c r="AY273" s="213" t="s">
        <v>126</v>
      </c>
    </row>
    <row r="274" spans="1:65" s="2" customFormat="1" ht="16.5" customHeight="1">
      <c r="A274" s="33"/>
      <c r="B274" s="34"/>
      <c r="C274" s="225" t="s">
        <v>406</v>
      </c>
      <c r="D274" s="225" t="s">
        <v>390</v>
      </c>
      <c r="E274" s="226" t="s">
        <v>739</v>
      </c>
      <c r="F274" s="227" t="s">
        <v>740</v>
      </c>
      <c r="G274" s="228" t="s">
        <v>131</v>
      </c>
      <c r="H274" s="229">
        <v>2</v>
      </c>
      <c r="I274" s="230"/>
      <c r="J274" s="231">
        <f>ROUND(I274*H274,2)</f>
        <v>0</v>
      </c>
      <c r="K274" s="227" t="s">
        <v>132</v>
      </c>
      <c r="L274" s="232"/>
      <c r="M274" s="233" t="s">
        <v>1</v>
      </c>
      <c r="N274" s="234" t="s">
        <v>40</v>
      </c>
      <c r="O274" s="70"/>
      <c r="P274" s="194">
        <f>O274*H274</f>
        <v>0</v>
      </c>
      <c r="Q274" s="194">
        <v>4.1200000000000004E-3</v>
      </c>
      <c r="R274" s="194">
        <f>Q274*H274</f>
        <v>8.2400000000000008E-3</v>
      </c>
      <c r="S274" s="194">
        <v>0</v>
      </c>
      <c r="T274" s="195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96" t="s">
        <v>167</v>
      </c>
      <c r="AT274" s="196" t="s">
        <v>390</v>
      </c>
      <c r="AU274" s="196" t="s">
        <v>86</v>
      </c>
      <c r="AY274" s="16" t="s">
        <v>126</v>
      </c>
      <c r="BE274" s="197">
        <f>IF(N274="základní",J274,0)</f>
        <v>0</v>
      </c>
      <c r="BF274" s="197">
        <f>IF(N274="snížená",J274,0)</f>
        <v>0</v>
      </c>
      <c r="BG274" s="197">
        <f>IF(N274="zákl. přenesená",J274,0)</f>
        <v>0</v>
      </c>
      <c r="BH274" s="197">
        <f>IF(N274="sníž. přenesená",J274,0)</f>
        <v>0</v>
      </c>
      <c r="BI274" s="197">
        <f>IF(N274="nulová",J274,0)</f>
        <v>0</v>
      </c>
      <c r="BJ274" s="16" t="s">
        <v>83</v>
      </c>
      <c r="BK274" s="197">
        <f>ROUND(I274*H274,2)</f>
        <v>0</v>
      </c>
      <c r="BL274" s="16" t="s">
        <v>133</v>
      </c>
      <c r="BM274" s="196" t="s">
        <v>741</v>
      </c>
    </row>
    <row r="275" spans="1:65" s="2" customFormat="1" ht="11.25">
      <c r="A275" s="33"/>
      <c r="B275" s="34"/>
      <c r="C275" s="35"/>
      <c r="D275" s="198" t="s">
        <v>135</v>
      </c>
      <c r="E275" s="35"/>
      <c r="F275" s="199" t="s">
        <v>740</v>
      </c>
      <c r="G275" s="35"/>
      <c r="H275" s="35"/>
      <c r="I275" s="200"/>
      <c r="J275" s="35"/>
      <c r="K275" s="35"/>
      <c r="L275" s="38"/>
      <c r="M275" s="201"/>
      <c r="N275" s="202"/>
      <c r="O275" s="70"/>
      <c r="P275" s="70"/>
      <c r="Q275" s="70"/>
      <c r="R275" s="70"/>
      <c r="S275" s="70"/>
      <c r="T275" s="71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T275" s="16" t="s">
        <v>135</v>
      </c>
      <c r="AU275" s="16" t="s">
        <v>86</v>
      </c>
    </row>
    <row r="276" spans="1:65" s="2" customFormat="1" ht="16.5" customHeight="1">
      <c r="A276" s="33"/>
      <c r="B276" s="34"/>
      <c r="C276" s="185" t="s">
        <v>410</v>
      </c>
      <c r="D276" s="185" t="s">
        <v>128</v>
      </c>
      <c r="E276" s="186" t="s">
        <v>742</v>
      </c>
      <c r="F276" s="187" t="s">
        <v>743</v>
      </c>
      <c r="G276" s="188" t="s">
        <v>131</v>
      </c>
      <c r="H276" s="189">
        <v>1</v>
      </c>
      <c r="I276" s="190"/>
      <c r="J276" s="191">
        <f>ROUND(I276*H276,2)</f>
        <v>0</v>
      </c>
      <c r="K276" s="187" t="s">
        <v>132</v>
      </c>
      <c r="L276" s="38"/>
      <c r="M276" s="192" t="s">
        <v>1</v>
      </c>
      <c r="N276" s="193" t="s">
        <v>40</v>
      </c>
      <c r="O276" s="70"/>
      <c r="P276" s="194">
        <f>O276*H276</f>
        <v>0</v>
      </c>
      <c r="Q276" s="194">
        <v>0</v>
      </c>
      <c r="R276" s="194">
        <f>Q276*H276</f>
        <v>0</v>
      </c>
      <c r="S276" s="194">
        <v>0</v>
      </c>
      <c r="T276" s="195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6" t="s">
        <v>133</v>
      </c>
      <c r="AT276" s="196" t="s">
        <v>128</v>
      </c>
      <c r="AU276" s="196" t="s">
        <v>86</v>
      </c>
      <c r="AY276" s="16" t="s">
        <v>126</v>
      </c>
      <c r="BE276" s="197">
        <f>IF(N276="základní",J276,0)</f>
        <v>0</v>
      </c>
      <c r="BF276" s="197">
        <f>IF(N276="snížená",J276,0)</f>
        <v>0</v>
      </c>
      <c r="BG276" s="197">
        <f>IF(N276="zákl. přenesená",J276,0)</f>
        <v>0</v>
      </c>
      <c r="BH276" s="197">
        <f>IF(N276="sníž. přenesená",J276,0)</f>
        <v>0</v>
      </c>
      <c r="BI276" s="197">
        <f>IF(N276="nulová",J276,0)</f>
        <v>0</v>
      </c>
      <c r="BJ276" s="16" t="s">
        <v>83</v>
      </c>
      <c r="BK276" s="197">
        <f>ROUND(I276*H276,2)</f>
        <v>0</v>
      </c>
      <c r="BL276" s="16" t="s">
        <v>133</v>
      </c>
      <c r="BM276" s="196" t="s">
        <v>744</v>
      </c>
    </row>
    <row r="277" spans="1:65" s="2" customFormat="1" ht="19.5">
      <c r="A277" s="33"/>
      <c r="B277" s="34"/>
      <c r="C277" s="35"/>
      <c r="D277" s="198" t="s">
        <v>135</v>
      </c>
      <c r="E277" s="35"/>
      <c r="F277" s="199" t="s">
        <v>745</v>
      </c>
      <c r="G277" s="35"/>
      <c r="H277" s="35"/>
      <c r="I277" s="200"/>
      <c r="J277" s="35"/>
      <c r="K277" s="35"/>
      <c r="L277" s="38"/>
      <c r="M277" s="201"/>
      <c r="N277" s="202"/>
      <c r="O277" s="70"/>
      <c r="P277" s="70"/>
      <c r="Q277" s="70"/>
      <c r="R277" s="70"/>
      <c r="S277" s="70"/>
      <c r="T277" s="71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6" t="s">
        <v>135</v>
      </c>
      <c r="AU277" s="16" t="s">
        <v>86</v>
      </c>
    </row>
    <row r="278" spans="1:65" s="13" customFormat="1" ht="11.25">
      <c r="B278" s="203"/>
      <c r="C278" s="204"/>
      <c r="D278" s="198" t="s">
        <v>137</v>
      </c>
      <c r="E278" s="205" t="s">
        <v>1</v>
      </c>
      <c r="F278" s="206" t="s">
        <v>746</v>
      </c>
      <c r="G278" s="204"/>
      <c r="H278" s="207">
        <v>1</v>
      </c>
      <c r="I278" s="208"/>
      <c r="J278" s="204"/>
      <c r="K278" s="204"/>
      <c r="L278" s="209"/>
      <c r="M278" s="210"/>
      <c r="N278" s="211"/>
      <c r="O278" s="211"/>
      <c r="P278" s="211"/>
      <c r="Q278" s="211"/>
      <c r="R278" s="211"/>
      <c r="S278" s="211"/>
      <c r="T278" s="212"/>
      <c r="AT278" s="213" t="s">
        <v>137</v>
      </c>
      <c r="AU278" s="213" t="s">
        <v>86</v>
      </c>
      <c r="AV278" s="13" t="s">
        <v>86</v>
      </c>
      <c r="AW278" s="13" t="s">
        <v>32</v>
      </c>
      <c r="AX278" s="13" t="s">
        <v>83</v>
      </c>
      <c r="AY278" s="213" t="s">
        <v>126</v>
      </c>
    </row>
    <row r="279" spans="1:65" s="2" customFormat="1" ht="16.5" customHeight="1">
      <c r="A279" s="33"/>
      <c r="B279" s="34"/>
      <c r="C279" s="225" t="s">
        <v>414</v>
      </c>
      <c r="D279" s="225" t="s">
        <v>390</v>
      </c>
      <c r="E279" s="226" t="s">
        <v>747</v>
      </c>
      <c r="F279" s="227" t="s">
        <v>748</v>
      </c>
      <c r="G279" s="228" t="s">
        <v>131</v>
      </c>
      <c r="H279" s="229">
        <v>1</v>
      </c>
      <c r="I279" s="230"/>
      <c r="J279" s="231">
        <f>ROUND(I279*H279,2)</f>
        <v>0</v>
      </c>
      <c r="K279" s="227" t="s">
        <v>1</v>
      </c>
      <c r="L279" s="232"/>
      <c r="M279" s="233" t="s">
        <v>1</v>
      </c>
      <c r="N279" s="234" t="s">
        <v>40</v>
      </c>
      <c r="O279" s="70"/>
      <c r="P279" s="194">
        <f>O279*H279</f>
        <v>0</v>
      </c>
      <c r="Q279" s="194">
        <v>1.2699999999999999E-2</v>
      </c>
      <c r="R279" s="194">
        <f>Q279*H279</f>
        <v>1.2699999999999999E-2</v>
      </c>
      <c r="S279" s="194">
        <v>0</v>
      </c>
      <c r="T279" s="19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6" t="s">
        <v>167</v>
      </c>
      <c r="AT279" s="196" t="s">
        <v>390</v>
      </c>
      <c r="AU279" s="196" t="s">
        <v>86</v>
      </c>
      <c r="AY279" s="16" t="s">
        <v>126</v>
      </c>
      <c r="BE279" s="197">
        <f>IF(N279="základní",J279,0)</f>
        <v>0</v>
      </c>
      <c r="BF279" s="197">
        <f>IF(N279="snížená",J279,0)</f>
        <v>0</v>
      </c>
      <c r="BG279" s="197">
        <f>IF(N279="zákl. přenesená",J279,0)</f>
        <v>0</v>
      </c>
      <c r="BH279" s="197">
        <f>IF(N279="sníž. přenesená",J279,0)</f>
        <v>0</v>
      </c>
      <c r="BI279" s="197">
        <f>IF(N279="nulová",J279,0)</f>
        <v>0</v>
      </c>
      <c r="BJ279" s="16" t="s">
        <v>83</v>
      </c>
      <c r="BK279" s="197">
        <f>ROUND(I279*H279,2)</f>
        <v>0</v>
      </c>
      <c r="BL279" s="16" t="s">
        <v>133</v>
      </c>
      <c r="BM279" s="196" t="s">
        <v>749</v>
      </c>
    </row>
    <row r="280" spans="1:65" s="2" customFormat="1" ht="11.25">
      <c r="A280" s="33"/>
      <c r="B280" s="34"/>
      <c r="C280" s="35"/>
      <c r="D280" s="198" t="s">
        <v>135</v>
      </c>
      <c r="E280" s="35"/>
      <c r="F280" s="199" t="s">
        <v>748</v>
      </c>
      <c r="G280" s="35"/>
      <c r="H280" s="35"/>
      <c r="I280" s="200"/>
      <c r="J280" s="35"/>
      <c r="K280" s="35"/>
      <c r="L280" s="38"/>
      <c r="M280" s="201"/>
      <c r="N280" s="202"/>
      <c r="O280" s="70"/>
      <c r="P280" s="70"/>
      <c r="Q280" s="70"/>
      <c r="R280" s="70"/>
      <c r="S280" s="70"/>
      <c r="T280" s="71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T280" s="16" t="s">
        <v>135</v>
      </c>
      <c r="AU280" s="16" t="s">
        <v>86</v>
      </c>
    </row>
    <row r="281" spans="1:65" s="2" customFormat="1" ht="16.5" customHeight="1">
      <c r="A281" s="33"/>
      <c r="B281" s="34"/>
      <c r="C281" s="185" t="s">
        <v>418</v>
      </c>
      <c r="D281" s="185" t="s">
        <v>128</v>
      </c>
      <c r="E281" s="186" t="s">
        <v>750</v>
      </c>
      <c r="F281" s="187" t="s">
        <v>751</v>
      </c>
      <c r="G281" s="188" t="s">
        <v>131</v>
      </c>
      <c r="H281" s="189">
        <v>2</v>
      </c>
      <c r="I281" s="190"/>
      <c r="J281" s="191">
        <f>ROUND(I281*H281,2)</f>
        <v>0</v>
      </c>
      <c r="K281" s="187" t="s">
        <v>132</v>
      </c>
      <c r="L281" s="38"/>
      <c r="M281" s="192" t="s">
        <v>1</v>
      </c>
      <c r="N281" s="193" t="s">
        <v>40</v>
      </c>
      <c r="O281" s="70"/>
      <c r="P281" s="194">
        <f>O281*H281</f>
        <v>0</v>
      </c>
      <c r="Q281" s="194">
        <v>0</v>
      </c>
      <c r="R281" s="194">
        <f>Q281*H281</f>
        <v>0</v>
      </c>
      <c r="S281" s="194">
        <v>0</v>
      </c>
      <c r="T281" s="195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96" t="s">
        <v>133</v>
      </c>
      <c r="AT281" s="196" t="s">
        <v>128</v>
      </c>
      <c r="AU281" s="196" t="s">
        <v>86</v>
      </c>
      <c r="AY281" s="16" t="s">
        <v>126</v>
      </c>
      <c r="BE281" s="197">
        <f>IF(N281="základní",J281,0)</f>
        <v>0</v>
      </c>
      <c r="BF281" s="197">
        <f>IF(N281="snížená",J281,0)</f>
        <v>0</v>
      </c>
      <c r="BG281" s="197">
        <f>IF(N281="zákl. přenesená",J281,0)</f>
        <v>0</v>
      </c>
      <c r="BH281" s="197">
        <f>IF(N281="sníž. přenesená",J281,0)</f>
        <v>0</v>
      </c>
      <c r="BI281" s="197">
        <f>IF(N281="nulová",J281,0)</f>
        <v>0</v>
      </c>
      <c r="BJ281" s="16" t="s">
        <v>83</v>
      </c>
      <c r="BK281" s="197">
        <f>ROUND(I281*H281,2)</f>
        <v>0</v>
      </c>
      <c r="BL281" s="16" t="s">
        <v>133</v>
      </c>
      <c r="BM281" s="196" t="s">
        <v>752</v>
      </c>
    </row>
    <row r="282" spans="1:65" s="2" customFormat="1" ht="19.5">
      <c r="A282" s="33"/>
      <c r="B282" s="34"/>
      <c r="C282" s="35"/>
      <c r="D282" s="198" t="s">
        <v>135</v>
      </c>
      <c r="E282" s="35"/>
      <c r="F282" s="199" t="s">
        <v>753</v>
      </c>
      <c r="G282" s="35"/>
      <c r="H282" s="35"/>
      <c r="I282" s="200"/>
      <c r="J282" s="35"/>
      <c r="K282" s="35"/>
      <c r="L282" s="38"/>
      <c r="M282" s="201"/>
      <c r="N282" s="202"/>
      <c r="O282" s="70"/>
      <c r="P282" s="70"/>
      <c r="Q282" s="70"/>
      <c r="R282" s="70"/>
      <c r="S282" s="70"/>
      <c r="T282" s="71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T282" s="16" t="s">
        <v>135</v>
      </c>
      <c r="AU282" s="16" t="s">
        <v>86</v>
      </c>
    </row>
    <row r="283" spans="1:65" s="13" customFormat="1" ht="11.25">
      <c r="B283" s="203"/>
      <c r="C283" s="204"/>
      <c r="D283" s="198" t="s">
        <v>137</v>
      </c>
      <c r="E283" s="205" t="s">
        <v>1</v>
      </c>
      <c r="F283" s="206" t="s">
        <v>754</v>
      </c>
      <c r="G283" s="204"/>
      <c r="H283" s="207">
        <v>2</v>
      </c>
      <c r="I283" s="208"/>
      <c r="J283" s="204"/>
      <c r="K283" s="204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137</v>
      </c>
      <c r="AU283" s="213" t="s">
        <v>86</v>
      </c>
      <c r="AV283" s="13" t="s">
        <v>86</v>
      </c>
      <c r="AW283" s="13" t="s">
        <v>32</v>
      </c>
      <c r="AX283" s="13" t="s">
        <v>83</v>
      </c>
      <c r="AY283" s="213" t="s">
        <v>126</v>
      </c>
    </row>
    <row r="284" spans="1:65" s="2" customFormat="1" ht="16.5" customHeight="1">
      <c r="A284" s="33"/>
      <c r="B284" s="34"/>
      <c r="C284" s="225" t="s">
        <v>422</v>
      </c>
      <c r="D284" s="225" t="s">
        <v>390</v>
      </c>
      <c r="E284" s="226" t="s">
        <v>755</v>
      </c>
      <c r="F284" s="227" t="s">
        <v>756</v>
      </c>
      <c r="G284" s="228" t="s">
        <v>131</v>
      </c>
      <c r="H284" s="229">
        <v>1</v>
      </c>
      <c r="I284" s="230"/>
      <c r="J284" s="231">
        <f>ROUND(I284*H284,2)</f>
        <v>0</v>
      </c>
      <c r="K284" s="227" t="s">
        <v>1</v>
      </c>
      <c r="L284" s="232"/>
      <c r="M284" s="233" t="s">
        <v>1</v>
      </c>
      <c r="N284" s="234" t="s">
        <v>40</v>
      </c>
      <c r="O284" s="70"/>
      <c r="P284" s="194">
        <f>O284*H284</f>
        <v>0</v>
      </c>
      <c r="Q284" s="194">
        <v>8.0000000000000002E-3</v>
      </c>
      <c r="R284" s="194">
        <f>Q284*H284</f>
        <v>8.0000000000000002E-3</v>
      </c>
      <c r="S284" s="194">
        <v>0</v>
      </c>
      <c r="T284" s="195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6" t="s">
        <v>167</v>
      </c>
      <c r="AT284" s="196" t="s">
        <v>390</v>
      </c>
      <c r="AU284" s="196" t="s">
        <v>86</v>
      </c>
      <c r="AY284" s="16" t="s">
        <v>126</v>
      </c>
      <c r="BE284" s="197">
        <f>IF(N284="základní",J284,0)</f>
        <v>0</v>
      </c>
      <c r="BF284" s="197">
        <f>IF(N284="snížená",J284,0)</f>
        <v>0</v>
      </c>
      <c r="BG284" s="197">
        <f>IF(N284="zákl. přenesená",J284,0)</f>
        <v>0</v>
      </c>
      <c r="BH284" s="197">
        <f>IF(N284="sníž. přenesená",J284,0)</f>
        <v>0</v>
      </c>
      <c r="BI284" s="197">
        <f>IF(N284="nulová",J284,0)</f>
        <v>0</v>
      </c>
      <c r="BJ284" s="16" t="s">
        <v>83</v>
      </c>
      <c r="BK284" s="197">
        <f>ROUND(I284*H284,2)</f>
        <v>0</v>
      </c>
      <c r="BL284" s="16" t="s">
        <v>133</v>
      </c>
      <c r="BM284" s="196" t="s">
        <v>757</v>
      </c>
    </row>
    <row r="285" spans="1:65" s="2" customFormat="1" ht="11.25">
      <c r="A285" s="33"/>
      <c r="B285" s="34"/>
      <c r="C285" s="35"/>
      <c r="D285" s="198" t="s">
        <v>135</v>
      </c>
      <c r="E285" s="35"/>
      <c r="F285" s="199" t="s">
        <v>756</v>
      </c>
      <c r="G285" s="35"/>
      <c r="H285" s="35"/>
      <c r="I285" s="200"/>
      <c r="J285" s="35"/>
      <c r="K285" s="35"/>
      <c r="L285" s="38"/>
      <c r="M285" s="201"/>
      <c r="N285" s="202"/>
      <c r="O285" s="70"/>
      <c r="P285" s="70"/>
      <c r="Q285" s="70"/>
      <c r="R285" s="70"/>
      <c r="S285" s="70"/>
      <c r="T285" s="71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T285" s="16" t="s">
        <v>135</v>
      </c>
      <c r="AU285" s="16" t="s">
        <v>86</v>
      </c>
    </row>
    <row r="286" spans="1:65" s="2" customFormat="1" ht="16.5" customHeight="1">
      <c r="A286" s="33"/>
      <c r="B286" s="34"/>
      <c r="C286" s="225" t="s">
        <v>426</v>
      </c>
      <c r="D286" s="225" t="s">
        <v>390</v>
      </c>
      <c r="E286" s="226" t="s">
        <v>758</v>
      </c>
      <c r="F286" s="227" t="s">
        <v>759</v>
      </c>
      <c r="G286" s="228" t="s">
        <v>131</v>
      </c>
      <c r="H286" s="229">
        <v>1</v>
      </c>
      <c r="I286" s="230"/>
      <c r="J286" s="231">
        <f>ROUND(I286*H286,2)</f>
        <v>0</v>
      </c>
      <c r="K286" s="227" t="s">
        <v>1</v>
      </c>
      <c r="L286" s="232"/>
      <c r="M286" s="233" t="s">
        <v>1</v>
      </c>
      <c r="N286" s="234" t="s">
        <v>40</v>
      </c>
      <c r="O286" s="70"/>
      <c r="P286" s="194">
        <f>O286*H286</f>
        <v>0</v>
      </c>
      <c r="Q286" s="194">
        <v>8.0000000000000002E-3</v>
      </c>
      <c r="R286" s="194">
        <f>Q286*H286</f>
        <v>8.0000000000000002E-3</v>
      </c>
      <c r="S286" s="194">
        <v>0</v>
      </c>
      <c r="T286" s="195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6" t="s">
        <v>167</v>
      </c>
      <c r="AT286" s="196" t="s">
        <v>390</v>
      </c>
      <c r="AU286" s="196" t="s">
        <v>86</v>
      </c>
      <c r="AY286" s="16" t="s">
        <v>126</v>
      </c>
      <c r="BE286" s="197">
        <f>IF(N286="základní",J286,0)</f>
        <v>0</v>
      </c>
      <c r="BF286" s="197">
        <f>IF(N286="snížená",J286,0)</f>
        <v>0</v>
      </c>
      <c r="BG286" s="197">
        <f>IF(N286="zákl. přenesená",J286,0)</f>
        <v>0</v>
      </c>
      <c r="BH286" s="197">
        <f>IF(N286="sníž. přenesená",J286,0)</f>
        <v>0</v>
      </c>
      <c r="BI286" s="197">
        <f>IF(N286="nulová",J286,0)</f>
        <v>0</v>
      </c>
      <c r="BJ286" s="16" t="s">
        <v>83</v>
      </c>
      <c r="BK286" s="197">
        <f>ROUND(I286*H286,2)</f>
        <v>0</v>
      </c>
      <c r="BL286" s="16" t="s">
        <v>133</v>
      </c>
      <c r="BM286" s="196" t="s">
        <v>760</v>
      </c>
    </row>
    <row r="287" spans="1:65" s="2" customFormat="1" ht="11.25">
      <c r="A287" s="33"/>
      <c r="B287" s="34"/>
      <c r="C287" s="35"/>
      <c r="D287" s="198" t="s">
        <v>135</v>
      </c>
      <c r="E287" s="35"/>
      <c r="F287" s="199" t="s">
        <v>759</v>
      </c>
      <c r="G287" s="35"/>
      <c r="H287" s="35"/>
      <c r="I287" s="200"/>
      <c r="J287" s="35"/>
      <c r="K287" s="35"/>
      <c r="L287" s="38"/>
      <c r="M287" s="201"/>
      <c r="N287" s="202"/>
      <c r="O287" s="70"/>
      <c r="P287" s="70"/>
      <c r="Q287" s="70"/>
      <c r="R287" s="70"/>
      <c r="S287" s="70"/>
      <c r="T287" s="71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T287" s="16" t="s">
        <v>135</v>
      </c>
      <c r="AU287" s="16" t="s">
        <v>86</v>
      </c>
    </row>
    <row r="288" spans="1:65" s="2" customFormat="1" ht="16.5" customHeight="1">
      <c r="A288" s="33"/>
      <c r="B288" s="34"/>
      <c r="C288" s="185" t="s">
        <v>431</v>
      </c>
      <c r="D288" s="185" t="s">
        <v>128</v>
      </c>
      <c r="E288" s="186" t="s">
        <v>761</v>
      </c>
      <c r="F288" s="187" t="s">
        <v>762</v>
      </c>
      <c r="G288" s="188" t="s">
        <v>131</v>
      </c>
      <c r="H288" s="189">
        <v>8</v>
      </c>
      <c r="I288" s="190"/>
      <c r="J288" s="191">
        <f>ROUND(I288*H288,2)</f>
        <v>0</v>
      </c>
      <c r="K288" s="187" t="s">
        <v>132</v>
      </c>
      <c r="L288" s="38"/>
      <c r="M288" s="192" t="s">
        <v>1</v>
      </c>
      <c r="N288" s="193" t="s">
        <v>40</v>
      </c>
      <c r="O288" s="70"/>
      <c r="P288" s="194">
        <f>O288*H288</f>
        <v>0</v>
      </c>
      <c r="Q288" s="194">
        <v>0</v>
      </c>
      <c r="R288" s="194">
        <f>Q288*H288</f>
        <v>0</v>
      </c>
      <c r="S288" s="194">
        <v>0</v>
      </c>
      <c r="T288" s="195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133</v>
      </c>
      <c r="AT288" s="196" t="s">
        <v>128</v>
      </c>
      <c r="AU288" s="196" t="s">
        <v>86</v>
      </c>
      <c r="AY288" s="16" t="s">
        <v>126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6" t="s">
        <v>83</v>
      </c>
      <c r="BK288" s="197">
        <f>ROUND(I288*H288,2)</f>
        <v>0</v>
      </c>
      <c r="BL288" s="16" t="s">
        <v>133</v>
      </c>
      <c r="BM288" s="196" t="s">
        <v>763</v>
      </c>
    </row>
    <row r="289" spans="1:65" s="2" customFormat="1" ht="19.5">
      <c r="A289" s="33"/>
      <c r="B289" s="34"/>
      <c r="C289" s="35"/>
      <c r="D289" s="198" t="s">
        <v>135</v>
      </c>
      <c r="E289" s="35"/>
      <c r="F289" s="199" t="s">
        <v>764</v>
      </c>
      <c r="G289" s="35"/>
      <c r="H289" s="35"/>
      <c r="I289" s="200"/>
      <c r="J289" s="35"/>
      <c r="K289" s="35"/>
      <c r="L289" s="38"/>
      <c r="M289" s="201"/>
      <c r="N289" s="202"/>
      <c r="O289" s="70"/>
      <c r="P289" s="70"/>
      <c r="Q289" s="70"/>
      <c r="R289" s="70"/>
      <c r="S289" s="70"/>
      <c r="T289" s="71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T289" s="16" t="s">
        <v>135</v>
      </c>
      <c r="AU289" s="16" t="s">
        <v>86</v>
      </c>
    </row>
    <row r="290" spans="1:65" s="13" customFormat="1" ht="11.25">
      <c r="B290" s="203"/>
      <c r="C290" s="204"/>
      <c r="D290" s="198" t="s">
        <v>137</v>
      </c>
      <c r="E290" s="205" t="s">
        <v>1</v>
      </c>
      <c r="F290" s="206" t="s">
        <v>765</v>
      </c>
      <c r="G290" s="204"/>
      <c r="H290" s="207">
        <v>8</v>
      </c>
      <c r="I290" s="208"/>
      <c r="J290" s="204"/>
      <c r="K290" s="204"/>
      <c r="L290" s="209"/>
      <c r="M290" s="210"/>
      <c r="N290" s="211"/>
      <c r="O290" s="211"/>
      <c r="P290" s="211"/>
      <c r="Q290" s="211"/>
      <c r="R290" s="211"/>
      <c r="S290" s="211"/>
      <c r="T290" s="212"/>
      <c r="AT290" s="213" t="s">
        <v>137</v>
      </c>
      <c r="AU290" s="213" t="s">
        <v>86</v>
      </c>
      <c r="AV290" s="13" t="s">
        <v>86</v>
      </c>
      <c r="AW290" s="13" t="s">
        <v>32</v>
      </c>
      <c r="AX290" s="13" t="s">
        <v>83</v>
      </c>
      <c r="AY290" s="213" t="s">
        <v>126</v>
      </c>
    </row>
    <row r="291" spans="1:65" s="2" customFormat="1" ht="16.5" customHeight="1">
      <c r="A291" s="33"/>
      <c r="B291" s="34"/>
      <c r="C291" s="225" t="s">
        <v>435</v>
      </c>
      <c r="D291" s="225" t="s">
        <v>390</v>
      </c>
      <c r="E291" s="226" t="s">
        <v>766</v>
      </c>
      <c r="F291" s="227" t="s">
        <v>767</v>
      </c>
      <c r="G291" s="228" t="s">
        <v>131</v>
      </c>
      <c r="H291" s="229">
        <v>8</v>
      </c>
      <c r="I291" s="230"/>
      <c r="J291" s="231">
        <f>ROUND(I291*H291,2)</f>
        <v>0</v>
      </c>
      <c r="K291" s="227" t="s">
        <v>132</v>
      </c>
      <c r="L291" s="232"/>
      <c r="M291" s="233" t="s">
        <v>1</v>
      </c>
      <c r="N291" s="234" t="s">
        <v>40</v>
      </c>
      <c r="O291" s="70"/>
      <c r="P291" s="194">
        <f>O291*H291</f>
        <v>0</v>
      </c>
      <c r="Q291" s="194">
        <v>3.5899999999999999E-3</v>
      </c>
      <c r="R291" s="194">
        <f>Q291*H291</f>
        <v>2.8719999999999999E-2</v>
      </c>
      <c r="S291" s="194">
        <v>0</v>
      </c>
      <c r="T291" s="19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6" t="s">
        <v>167</v>
      </c>
      <c r="AT291" s="196" t="s">
        <v>390</v>
      </c>
      <c r="AU291" s="196" t="s">
        <v>86</v>
      </c>
      <c r="AY291" s="16" t="s">
        <v>126</v>
      </c>
      <c r="BE291" s="197">
        <f>IF(N291="základní",J291,0)</f>
        <v>0</v>
      </c>
      <c r="BF291" s="197">
        <f>IF(N291="snížená",J291,0)</f>
        <v>0</v>
      </c>
      <c r="BG291" s="197">
        <f>IF(N291="zákl. přenesená",J291,0)</f>
        <v>0</v>
      </c>
      <c r="BH291" s="197">
        <f>IF(N291="sníž. přenesená",J291,0)</f>
        <v>0</v>
      </c>
      <c r="BI291" s="197">
        <f>IF(N291="nulová",J291,0)</f>
        <v>0</v>
      </c>
      <c r="BJ291" s="16" t="s">
        <v>83</v>
      </c>
      <c r="BK291" s="197">
        <f>ROUND(I291*H291,2)</f>
        <v>0</v>
      </c>
      <c r="BL291" s="16" t="s">
        <v>133</v>
      </c>
      <c r="BM291" s="196" t="s">
        <v>768</v>
      </c>
    </row>
    <row r="292" spans="1:65" s="2" customFormat="1" ht="11.25">
      <c r="A292" s="33"/>
      <c r="B292" s="34"/>
      <c r="C292" s="35"/>
      <c r="D292" s="198" t="s">
        <v>135</v>
      </c>
      <c r="E292" s="35"/>
      <c r="F292" s="199" t="s">
        <v>767</v>
      </c>
      <c r="G292" s="35"/>
      <c r="H292" s="35"/>
      <c r="I292" s="200"/>
      <c r="J292" s="35"/>
      <c r="K292" s="35"/>
      <c r="L292" s="38"/>
      <c r="M292" s="201"/>
      <c r="N292" s="202"/>
      <c r="O292" s="70"/>
      <c r="P292" s="70"/>
      <c r="Q292" s="70"/>
      <c r="R292" s="70"/>
      <c r="S292" s="70"/>
      <c r="T292" s="71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T292" s="16" t="s">
        <v>135</v>
      </c>
      <c r="AU292" s="16" t="s">
        <v>86</v>
      </c>
    </row>
    <row r="293" spans="1:65" s="2" customFormat="1" ht="16.5" customHeight="1">
      <c r="A293" s="33"/>
      <c r="B293" s="34"/>
      <c r="C293" s="185" t="s">
        <v>441</v>
      </c>
      <c r="D293" s="185" t="s">
        <v>128</v>
      </c>
      <c r="E293" s="186" t="s">
        <v>769</v>
      </c>
      <c r="F293" s="187" t="s">
        <v>770</v>
      </c>
      <c r="G293" s="188" t="s">
        <v>131</v>
      </c>
      <c r="H293" s="189">
        <v>3</v>
      </c>
      <c r="I293" s="190"/>
      <c r="J293" s="191">
        <f>ROUND(I293*H293,2)</f>
        <v>0</v>
      </c>
      <c r="K293" s="187" t="s">
        <v>132</v>
      </c>
      <c r="L293" s="38"/>
      <c r="M293" s="192" t="s">
        <v>1</v>
      </c>
      <c r="N293" s="193" t="s">
        <v>40</v>
      </c>
      <c r="O293" s="70"/>
      <c r="P293" s="194">
        <f>O293*H293</f>
        <v>0</v>
      </c>
      <c r="Q293" s="194">
        <v>0</v>
      </c>
      <c r="R293" s="194">
        <f>Q293*H293</f>
        <v>0</v>
      </c>
      <c r="S293" s="194">
        <v>0</v>
      </c>
      <c r="T293" s="195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133</v>
      </c>
      <c r="AT293" s="196" t="s">
        <v>128</v>
      </c>
      <c r="AU293" s="196" t="s">
        <v>86</v>
      </c>
      <c r="AY293" s="16" t="s">
        <v>126</v>
      </c>
      <c r="BE293" s="197">
        <f>IF(N293="základní",J293,0)</f>
        <v>0</v>
      </c>
      <c r="BF293" s="197">
        <f>IF(N293="snížená",J293,0)</f>
        <v>0</v>
      </c>
      <c r="BG293" s="197">
        <f>IF(N293="zákl. přenesená",J293,0)</f>
        <v>0</v>
      </c>
      <c r="BH293" s="197">
        <f>IF(N293="sníž. přenesená",J293,0)</f>
        <v>0</v>
      </c>
      <c r="BI293" s="197">
        <f>IF(N293="nulová",J293,0)</f>
        <v>0</v>
      </c>
      <c r="BJ293" s="16" t="s">
        <v>83</v>
      </c>
      <c r="BK293" s="197">
        <f>ROUND(I293*H293,2)</f>
        <v>0</v>
      </c>
      <c r="BL293" s="16" t="s">
        <v>133</v>
      </c>
      <c r="BM293" s="196" t="s">
        <v>771</v>
      </c>
    </row>
    <row r="294" spans="1:65" s="2" customFormat="1" ht="11.25">
      <c r="A294" s="33"/>
      <c r="B294" s="34"/>
      <c r="C294" s="35"/>
      <c r="D294" s="198" t="s">
        <v>135</v>
      </c>
      <c r="E294" s="35"/>
      <c r="F294" s="199" t="s">
        <v>772</v>
      </c>
      <c r="G294" s="35"/>
      <c r="H294" s="35"/>
      <c r="I294" s="200"/>
      <c r="J294" s="35"/>
      <c r="K294" s="35"/>
      <c r="L294" s="38"/>
      <c r="M294" s="201"/>
      <c r="N294" s="202"/>
      <c r="O294" s="70"/>
      <c r="P294" s="70"/>
      <c r="Q294" s="70"/>
      <c r="R294" s="70"/>
      <c r="S294" s="70"/>
      <c r="T294" s="71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135</v>
      </c>
      <c r="AU294" s="16" t="s">
        <v>86</v>
      </c>
    </row>
    <row r="295" spans="1:65" s="13" customFormat="1" ht="11.25">
      <c r="B295" s="203"/>
      <c r="C295" s="204"/>
      <c r="D295" s="198" t="s">
        <v>137</v>
      </c>
      <c r="E295" s="205" t="s">
        <v>1</v>
      </c>
      <c r="F295" s="206" t="s">
        <v>773</v>
      </c>
      <c r="G295" s="204"/>
      <c r="H295" s="207">
        <v>3</v>
      </c>
      <c r="I295" s="208"/>
      <c r="J295" s="204"/>
      <c r="K295" s="204"/>
      <c r="L295" s="209"/>
      <c r="M295" s="210"/>
      <c r="N295" s="211"/>
      <c r="O295" s="211"/>
      <c r="P295" s="211"/>
      <c r="Q295" s="211"/>
      <c r="R295" s="211"/>
      <c r="S295" s="211"/>
      <c r="T295" s="212"/>
      <c r="AT295" s="213" t="s">
        <v>137</v>
      </c>
      <c r="AU295" s="213" t="s">
        <v>86</v>
      </c>
      <c r="AV295" s="13" t="s">
        <v>86</v>
      </c>
      <c r="AW295" s="13" t="s">
        <v>32</v>
      </c>
      <c r="AX295" s="13" t="s">
        <v>83</v>
      </c>
      <c r="AY295" s="213" t="s">
        <v>126</v>
      </c>
    </row>
    <row r="296" spans="1:65" s="2" customFormat="1" ht="16.5" customHeight="1">
      <c r="A296" s="33"/>
      <c r="B296" s="34"/>
      <c r="C296" s="225" t="s">
        <v>448</v>
      </c>
      <c r="D296" s="225" t="s">
        <v>390</v>
      </c>
      <c r="E296" s="226" t="s">
        <v>774</v>
      </c>
      <c r="F296" s="227" t="s">
        <v>775</v>
      </c>
      <c r="G296" s="228" t="s">
        <v>131</v>
      </c>
      <c r="H296" s="229">
        <v>3</v>
      </c>
      <c r="I296" s="230"/>
      <c r="J296" s="231">
        <f>ROUND(I296*H296,2)</f>
        <v>0</v>
      </c>
      <c r="K296" s="227" t="s">
        <v>132</v>
      </c>
      <c r="L296" s="232"/>
      <c r="M296" s="233" t="s">
        <v>1</v>
      </c>
      <c r="N296" s="234" t="s">
        <v>40</v>
      </c>
      <c r="O296" s="70"/>
      <c r="P296" s="194">
        <f>O296*H296</f>
        <v>0</v>
      </c>
      <c r="Q296" s="194">
        <v>9.5399999999999999E-3</v>
      </c>
      <c r="R296" s="194">
        <f>Q296*H296</f>
        <v>2.862E-2</v>
      </c>
      <c r="S296" s="194">
        <v>0</v>
      </c>
      <c r="T296" s="19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6" t="s">
        <v>167</v>
      </c>
      <c r="AT296" s="196" t="s">
        <v>390</v>
      </c>
      <c r="AU296" s="196" t="s">
        <v>86</v>
      </c>
      <c r="AY296" s="16" t="s">
        <v>126</v>
      </c>
      <c r="BE296" s="197">
        <f>IF(N296="základní",J296,0)</f>
        <v>0</v>
      </c>
      <c r="BF296" s="197">
        <f>IF(N296="snížená",J296,0)</f>
        <v>0</v>
      </c>
      <c r="BG296" s="197">
        <f>IF(N296="zákl. přenesená",J296,0)</f>
        <v>0</v>
      </c>
      <c r="BH296" s="197">
        <f>IF(N296="sníž. přenesená",J296,0)</f>
        <v>0</v>
      </c>
      <c r="BI296" s="197">
        <f>IF(N296="nulová",J296,0)</f>
        <v>0</v>
      </c>
      <c r="BJ296" s="16" t="s">
        <v>83</v>
      </c>
      <c r="BK296" s="197">
        <f>ROUND(I296*H296,2)</f>
        <v>0</v>
      </c>
      <c r="BL296" s="16" t="s">
        <v>133</v>
      </c>
      <c r="BM296" s="196" t="s">
        <v>776</v>
      </c>
    </row>
    <row r="297" spans="1:65" s="2" customFormat="1" ht="11.25">
      <c r="A297" s="33"/>
      <c r="B297" s="34"/>
      <c r="C297" s="35"/>
      <c r="D297" s="198" t="s">
        <v>135</v>
      </c>
      <c r="E297" s="35"/>
      <c r="F297" s="199" t="s">
        <v>775</v>
      </c>
      <c r="G297" s="35"/>
      <c r="H297" s="35"/>
      <c r="I297" s="200"/>
      <c r="J297" s="35"/>
      <c r="K297" s="35"/>
      <c r="L297" s="38"/>
      <c r="M297" s="201"/>
      <c r="N297" s="202"/>
      <c r="O297" s="70"/>
      <c r="P297" s="70"/>
      <c r="Q297" s="70"/>
      <c r="R297" s="70"/>
      <c r="S297" s="70"/>
      <c r="T297" s="71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135</v>
      </c>
      <c r="AU297" s="16" t="s">
        <v>86</v>
      </c>
    </row>
    <row r="298" spans="1:65" s="2" customFormat="1" ht="16.5" customHeight="1">
      <c r="A298" s="33"/>
      <c r="B298" s="34"/>
      <c r="C298" s="185" t="s">
        <v>454</v>
      </c>
      <c r="D298" s="185" t="s">
        <v>128</v>
      </c>
      <c r="E298" s="186" t="s">
        <v>471</v>
      </c>
      <c r="F298" s="187" t="s">
        <v>472</v>
      </c>
      <c r="G298" s="188" t="s">
        <v>131</v>
      </c>
      <c r="H298" s="189">
        <v>6</v>
      </c>
      <c r="I298" s="190"/>
      <c r="J298" s="191">
        <f>ROUND(I298*H298,2)</f>
        <v>0</v>
      </c>
      <c r="K298" s="187" t="s">
        <v>132</v>
      </c>
      <c r="L298" s="38"/>
      <c r="M298" s="192" t="s">
        <v>1</v>
      </c>
      <c r="N298" s="193" t="s">
        <v>40</v>
      </c>
      <c r="O298" s="70"/>
      <c r="P298" s="194">
        <f>O298*H298</f>
        <v>0</v>
      </c>
      <c r="Q298" s="194">
        <v>0</v>
      </c>
      <c r="R298" s="194">
        <f>Q298*H298</f>
        <v>0</v>
      </c>
      <c r="S298" s="194">
        <v>0</v>
      </c>
      <c r="T298" s="195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96" t="s">
        <v>133</v>
      </c>
      <c r="AT298" s="196" t="s">
        <v>128</v>
      </c>
      <c r="AU298" s="196" t="s">
        <v>86</v>
      </c>
      <c r="AY298" s="16" t="s">
        <v>126</v>
      </c>
      <c r="BE298" s="197">
        <f>IF(N298="základní",J298,0)</f>
        <v>0</v>
      </c>
      <c r="BF298" s="197">
        <f>IF(N298="snížená",J298,0)</f>
        <v>0</v>
      </c>
      <c r="BG298" s="197">
        <f>IF(N298="zákl. přenesená",J298,0)</f>
        <v>0</v>
      </c>
      <c r="BH298" s="197">
        <f>IF(N298="sníž. přenesená",J298,0)</f>
        <v>0</v>
      </c>
      <c r="BI298" s="197">
        <f>IF(N298="nulová",J298,0)</f>
        <v>0</v>
      </c>
      <c r="BJ298" s="16" t="s">
        <v>83</v>
      </c>
      <c r="BK298" s="197">
        <f>ROUND(I298*H298,2)</f>
        <v>0</v>
      </c>
      <c r="BL298" s="16" t="s">
        <v>133</v>
      </c>
      <c r="BM298" s="196" t="s">
        <v>777</v>
      </c>
    </row>
    <row r="299" spans="1:65" s="2" customFormat="1" ht="19.5">
      <c r="A299" s="33"/>
      <c r="B299" s="34"/>
      <c r="C299" s="35"/>
      <c r="D299" s="198" t="s">
        <v>135</v>
      </c>
      <c r="E299" s="35"/>
      <c r="F299" s="199" t="s">
        <v>474</v>
      </c>
      <c r="G299" s="35"/>
      <c r="H299" s="35"/>
      <c r="I299" s="200"/>
      <c r="J299" s="35"/>
      <c r="K299" s="35"/>
      <c r="L299" s="38"/>
      <c r="M299" s="201"/>
      <c r="N299" s="202"/>
      <c r="O299" s="70"/>
      <c r="P299" s="70"/>
      <c r="Q299" s="70"/>
      <c r="R299" s="70"/>
      <c r="S299" s="70"/>
      <c r="T299" s="71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135</v>
      </c>
      <c r="AU299" s="16" t="s">
        <v>86</v>
      </c>
    </row>
    <row r="300" spans="1:65" s="13" customFormat="1" ht="11.25">
      <c r="B300" s="203"/>
      <c r="C300" s="204"/>
      <c r="D300" s="198" t="s">
        <v>137</v>
      </c>
      <c r="E300" s="205" t="s">
        <v>1</v>
      </c>
      <c r="F300" s="206" t="s">
        <v>778</v>
      </c>
      <c r="G300" s="204"/>
      <c r="H300" s="207">
        <v>4</v>
      </c>
      <c r="I300" s="208"/>
      <c r="J300" s="204"/>
      <c r="K300" s="204"/>
      <c r="L300" s="209"/>
      <c r="M300" s="210"/>
      <c r="N300" s="211"/>
      <c r="O300" s="211"/>
      <c r="P300" s="211"/>
      <c r="Q300" s="211"/>
      <c r="R300" s="211"/>
      <c r="S300" s="211"/>
      <c r="T300" s="212"/>
      <c r="AT300" s="213" t="s">
        <v>137</v>
      </c>
      <c r="AU300" s="213" t="s">
        <v>86</v>
      </c>
      <c r="AV300" s="13" t="s">
        <v>86</v>
      </c>
      <c r="AW300" s="13" t="s">
        <v>32</v>
      </c>
      <c r="AX300" s="13" t="s">
        <v>75</v>
      </c>
      <c r="AY300" s="213" t="s">
        <v>126</v>
      </c>
    </row>
    <row r="301" spans="1:65" s="13" customFormat="1" ht="11.25">
      <c r="B301" s="203"/>
      <c r="C301" s="204"/>
      <c r="D301" s="198" t="s">
        <v>137</v>
      </c>
      <c r="E301" s="205" t="s">
        <v>1</v>
      </c>
      <c r="F301" s="206" t="s">
        <v>779</v>
      </c>
      <c r="G301" s="204"/>
      <c r="H301" s="207">
        <v>2</v>
      </c>
      <c r="I301" s="208"/>
      <c r="J301" s="204"/>
      <c r="K301" s="204"/>
      <c r="L301" s="209"/>
      <c r="M301" s="210"/>
      <c r="N301" s="211"/>
      <c r="O301" s="211"/>
      <c r="P301" s="211"/>
      <c r="Q301" s="211"/>
      <c r="R301" s="211"/>
      <c r="S301" s="211"/>
      <c r="T301" s="212"/>
      <c r="AT301" s="213" t="s">
        <v>137</v>
      </c>
      <c r="AU301" s="213" t="s">
        <v>86</v>
      </c>
      <c r="AV301" s="13" t="s">
        <v>86</v>
      </c>
      <c r="AW301" s="13" t="s">
        <v>32</v>
      </c>
      <c r="AX301" s="13" t="s">
        <v>75</v>
      </c>
      <c r="AY301" s="213" t="s">
        <v>126</v>
      </c>
    </row>
    <row r="302" spans="1:65" s="2" customFormat="1" ht="16.5" customHeight="1">
      <c r="A302" s="33"/>
      <c r="B302" s="34"/>
      <c r="C302" s="225" t="s">
        <v>459</v>
      </c>
      <c r="D302" s="225" t="s">
        <v>390</v>
      </c>
      <c r="E302" s="226" t="s">
        <v>780</v>
      </c>
      <c r="F302" s="227" t="s">
        <v>781</v>
      </c>
      <c r="G302" s="228" t="s">
        <v>131</v>
      </c>
      <c r="H302" s="229">
        <v>1</v>
      </c>
      <c r="I302" s="230"/>
      <c r="J302" s="231">
        <f>ROUND(I302*H302,2)</f>
        <v>0</v>
      </c>
      <c r="K302" s="227" t="s">
        <v>1</v>
      </c>
      <c r="L302" s="232"/>
      <c r="M302" s="233" t="s">
        <v>1</v>
      </c>
      <c r="N302" s="234" t="s">
        <v>40</v>
      </c>
      <c r="O302" s="70"/>
      <c r="P302" s="194">
        <f>O302*H302</f>
        <v>0</v>
      </c>
      <c r="Q302" s="194">
        <v>0</v>
      </c>
      <c r="R302" s="194">
        <f>Q302*H302</f>
        <v>0</v>
      </c>
      <c r="S302" s="194">
        <v>0</v>
      </c>
      <c r="T302" s="195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96" t="s">
        <v>167</v>
      </c>
      <c r="AT302" s="196" t="s">
        <v>390</v>
      </c>
      <c r="AU302" s="196" t="s">
        <v>86</v>
      </c>
      <c r="AY302" s="16" t="s">
        <v>126</v>
      </c>
      <c r="BE302" s="197">
        <f>IF(N302="základní",J302,0)</f>
        <v>0</v>
      </c>
      <c r="BF302" s="197">
        <f>IF(N302="snížená",J302,0)</f>
        <v>0</v>
      </c>
      <c r="BG302" s="197">
        <f>IF(N302="zákl. přenesená",J302,0)</f>
        <v>0</v>
      </c>
      <c r="BH302" s="197">
        <f>IF(N302="sníž. přenesená",J302,0)</f>
        <v>0</v>
      </c>
      <c r="BI302" s="197">
        <f>IF(N302="nulová",J302,0)</f>
        <v>0</v>
      </c>
      <c r="BJ302" s="16" t="s">
        <v>83</v>
      </c>
      <c r="BK302" s="197">
        <f>ROUND(I302*H302,2)</f>
        <v>0</v>
      </c>
      <c r="BL302" s="16" t="s">
        <v>133</v>
      </c>
      <c r="BM302" s="196" t="s">
        <v>782</v>
      </c>
    </row>
    <row r="303" spans="1:65" s="2" customFormat="1" ht="11.25">
      <c r="A303" s="33"/>
      <c r="B303" s="34"/>
      <c r="C303" s="35"/>
      <c r="D303" s="198" t="s">
        <v>135</v>
      </c>
      <c r="E303" s="35"/>
      <c r="F303" s="199" t="s">
        <v>781</v>
      </c>
      <c r="G303" s="35"/>
      <c r="H303" s="35"/>
      <c r="I303" s="200"/>
      <c r="J303" s="35"/>
      <c r="K303" s="35"/>
      <c r="L303" s="38"/>
      <c r="M303" s="201"/>
      <c r="N303" s="202"/>
      <c r="O303" s="70"/>
      <c r="P303" s="70"/>
      <c r="Q303" s="70"/>
      <c r="R303" s="70"/>
      <c r="S303" s="70"/>
      <c r="T303" s="71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T303" s="16" t="s">
        <v>135</v>
      </c>
      <c r="AU303" s="16" t="s">
        <v>86</v>
      </c>
    </row>
    <row r="304" spans="1:65" s="2" customFormat="1" ht="16.5" customHeight="1">
      <c r="A304" s="33"/>
      <c r="B304" s="34"/>
      <c r="C304" s="225" t="s">
        <v>465</v>
      </c>
      <c r="D304" s="225" t="s">
        <v>390</v>
      </c>
      <c r="E304" s="226" t="s">
        <v>783</v>
      </c>
      <c r="F304" s="227" t="s">
        <v>784</v>
      </c>
      <c r="G304" s="228" t="s">
        <v>131</v>
      </c>
      <c r="H304" s="229">
        <v>2</v>
      </c>
      <c r="I304" s="230"/>
      <c r="J304" s="231">
        <f>ROUND(I304*H304,2)</f>
        <v>0</v>
      </c>
      <c r="K304" s="227" t="s">
        <v>1</v>
      </c>
      <c r="L304" s="232"/>
      <c r="M304" s="233" t="s">
        <v>1</v>
      </c>
      <c r="N304" s="234" t="s">
        <v>40</v>
      </c>
      <c r="O304" s="70"/>
      <c r="P304" s="194">
        <f>O304*H304</f>
        <v>0</v>
      </c>
      <c r="Q304" s="194">
        <v>0</v>
      </c>
      <c r="R304" s="194">
        <f>Q304*H304</f>
        <v>0</v>
      </c>
      <c r="S304" s="194">
        <v>0</v>
      </c>
      <c r="T304" s="19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96" t="s">
        <v>167</v>
      </c>
      <c r="AT304" s="196" t="s">
        <v>390</v>
      </c>
      <c r="AU304" s="196" t="s">
        <v>86</v>
      </c>
      <c r="AY304" s="16" t="s">
        <v>126</v>
      </c>
      <c r="BE304" s="197">
        <f>IF(N304="základní",J304,0)</f>
        <v>0</v>
      </c>
      <c r="BF304" s="197">
        <f>IF(N304="snížená",J304,0)</f>
        <v>0</v>
      </c>
      <c r="BG304" s="197">
        <f>IF(N304="zákl. přenesená",J304,0)</f>
        <v>0</v>
      </c>
      <c r="BH304" s="197">
        <f>IF(N304="sníž. přenesená",J304,0)</f>
        <v>0</v>
      </c>
      <c r="BI304" s="197">
        <f>IF(N304="nulová",J304,0)</f>
        <v>0</v>
      </c>
      <c r="BJ304" s="16" t="s">
        <v>83</v>
      </c>
      <c r="BK304" s="197">
        <f>ROUND(I304*H304,2)</f>
        <v>0</v>
      </c>
      <c r="BL304" s="16" t="s">
        <v>133</v>
      </c>
      <c r="BM304" s="196" t="s">
        <v>785</v>
      </c>
    </row>
    <row r="305" spans="1:65" s="2" customFormat="1" ht="11.25">
      <c r="A305" s="33"/>
      <c r="B305" s="34"/>
      <c r="C305" s="35"/>
      <c r="D305" s="198" t="s">
        <v>135</v>
      </c>
      <c r="E305" s="35"/>
      <c r="F305" s="199" t="s">
        <v>784</v>
      </c>
      <c r="G305" s="35"/>
      <c r="H305" s="35"/>
      <c r="I305" s="200"/>
      <c r="J305" s="35"/>
      <c r="K305" s="35"/>
      <c r="L305" s="38"/>
      <c r="M305" s="201"/>
      <c r="N305" s="202"/>
      <c r="O305" s="70"/>
      <c r="P305" s="70"/>
      <c r="Q305" s="70"/>
      <c r="R305" s="70"/>
      <c r="S305" s="70"/>
      <c r="T305" s="71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135</v>
      </c>
      <c r="AU305" s="16" t="s">
        <v>86</v>
      </c>
    </row>
    <row r="306" spans="1:65" s="2" customFormat="1" ht="16.5" customHeight="1">
      <c r="A306" s="33"/>
      <c r="B306" s="34"/>
      <c r="C306" s="225" t="s">
        <v>470</v>
      </c>
      <c r="D306" s="225" t="s">
        <v>390</v>
      </c>
      <c r="E306" s="226" t="s">
        <v>786</v>
      </c>
      <c r="F306" s="227" t="s">
        <v>787</v>
      </c>
      <c r="G306" s="228" t="s">
        <v>131</v>
      </c>
      <c r="H306" s="229">
        <v>1</v>
      </c>
      <c r="I306" s="230"/>
      <c r="J306" s="231">
        <f>ROUND(I306*H306,2)</f>
        <v>0</v>
      </c>
      <c r="K306" s="227" t="s">
        <v>1</v>
      </c>
      <c r="L306" s="232"/>
      <c r="M306" s="233" t="s">
        <v>1</v>
      </c>
      <c r="N306" s="234" t="s">
        <v>40</v>
      </c>
      <c r="O306" s="70"/>
      <c r="P306" s="194">
        <f>O306*H306</f>
        <v>0</v>
      </c>
      <c r="Q306" s="194">
        <v>0</v>
      </c>
      <c r="R306" s="194">
        <f>Q306*H306</f>
        <v>0</v>
      </c>
      <c r="S306" s="194">
        <v>0</v>
      </c>
      <c r="T306" s="195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96" t="s">
        <v>167</v>
      </c>
      <c r="AT306" s="196" t="s">
        <v>390</v>
      </c>
      <c r="AU306" s="196" t="s">
        <v>86</v>
      </c>
      <c r="AY306" s="16" t="s">
        <v>126</v>
      </c>
      <c r="BE306" s="197">
        <f>IF(N306="základní",J306,0)</f>
        <v>0</v>
      </c>
      <c r="BF306" s="197">
        <f>IF(N306="snížená",J306,0)</f>
        <v>0</v>
      </c>
      <c r="BG306" s="197">
        <f>IF(N306="zákl. přenesená",J306,0)</f>
        <v>0</v>
      </c>
      <c r="BH306" s="197">
        <f>IF(N306="sníž. přenesená",J306,0)</f>
        <v>0</v>
      </c>
      <c r="BI306" s="197">
        <f>IF(N306="nulová",J306,0)</f>
        <v>0</v>
      </c>
      <c r="BJ306" s="16" t="s">
        <v>83</v>
      </c>
      <c r="BK306" s="197">
        <f>ROUND(I306*H306,2)</f>
        <v>0</v>
      </c>
      <c r="BL306" s="16" t="s">
        <v>133</v>
      </c>
      <c r="BM306" s="196" t="s">
        <v>788</v>
      </c>
    </row>
    <row r="307" spans="1:65" s="2" customFormat="1" ht="11.25">
      <c r="A307" s="33"/>
      <c r="B307" s="34"/>
      <c r="C307" s="35"/>
      <c r="D307" s="198" t="s">
        <v>135</v>
      </c>
      <c r="E307" s="35"/>
      <c r="F307" s="199" t="s">
        <v>787</v>
      </c>
      <c r="G307" s="35"/>
      <c r="H307" s="35"/>
      <c r="I307" s="200"/>
      <c r="J307" s="35"/>
      <c r="K307" s="35"/>
      <c r="L307" s="38"/>
      <c r="M307" s="201"/>
      <c r="N307" s="202"/>
      <c r="O307" s="70"/>
      <c r="P307" s="70"/>
      <c r="Q307" s="70"/>
      <c r="R307" s="70"/>
      <c r="S307" s="70"/>
      <c r="T307" s="71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6" t="s">
        <v>135</v>
      </c>
      <c r="AU307" s="16" t="s">
        <v>86</v>
      </c>
    </row>
    <row r="308" spans="1:65" s="2" customFormat="1" ht="16.5" customHeight="1">
      <c r="A308" s="33"/>
      <c r="B308" s="34"/>
      <c r="C308" s="225" t="s">
        <v>476</v>
      </c>
      <c r="D308" s="225" t="s">
        <v>390</v>
      </c>
      <c r="E308" s="226" t="s">
        <v>789</v>
      </c>
      <c r="F308" s="227" t="s">
        <v>790</v>
      </c>
      <c r="G308" s="228" t="s">
        <v>131</v>
      </c>
      <c r="H308" s="229">
        <v>2</v>
      </c>
      <c r="I308" s="230"/>
      <c r="J308" s="231">
        <f>ROUND(I308*H308,2)</f>
        <v>0</v>
      </c>
      <c r="K308" s="227" t="s">
        <v>132</v>
      </c>
      <c r="L308" s="232"/>
      <c r="M308" s="233" t="s">
        <v>1</v>
      </c>
      <c r="N308" s="234" t="s">
        <v>40</v>
      </c>
      <c r="O308" s="70"/>
      <c r="P308" s="194">
        <f>O308*H308</f>
        <v>0</v>
      </c>
      <c r="Q308" s="194">
        <v>2.97E-3</v>
      </c>
      <c r="R308" s="194">
        <f>Q308*H308</f>
        <v>5.94E-3</v>
      </c>
      <c r="S308" s="194">
        <v>0</v>
      </c>
      <c r="T308" s="195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96" t="s">
        <v>167</v>
      </c>
      <c r="AT308" s="196" t="s">
        <v>390</v>
      </c>
      <c r="AU308" s="196" t="s">
        <v>86</v>
      </c>
      <c r="AY308" s="16" t="s">
        <v>126</v>
      </c>
      <c r="BE308" s="197">
        <f>IF(N308="základní",J308,0)</f>
        <v>0</v>
      </c>
      <c r="BF308" s="197">
        <f>IF(N308="snížená",J308,0)</f>
        <v>0</v>
      </c>
      <c r="BG308" s="197">
        <f>IF(N308="zákl. přenesená",J308,0)</f>
        <v>0</v>
      </c>
      <c r="BH308" s="197">
        <f>IF(N308="sníž. přenesená",J308,0)</f>
        <v>0</v>
      </c>
      <c r="BI308" s="197">
        <f>IF(N308="nulová",J308,0)</f>
        <v>0</v>
      </c>
      <c r="BJ308" s="16" t="s">
        <v>83</v>
      </c>
      <c r="BK308" s="197">
        <f>ROUND(I308*H308,2)</f>
        <v>0</v>
      </c>
      <c r="BL308" s="16" t="s">
        <v>133</v>
      </c>
      <c r="BM308" s="196" t="s">
        <v>791</v>
      </c>
    </row>
    <row r="309" spans="1:65" s="2" customFormat="1" ht="11.25">
      <c r="A309" s="33"/>
      <c r="B309" s="34"/>
      <c r="C309" s="35"/>
      <c r="D309" s="198" t="s">
        <v>135</v>
      </c>
      <c r="E309" s="35"/>
      <c r="F309" s="199" t="s">
        <v>790</v>
      </c>
      <c r="G309" s="35"/>
      <c r="H309" s="35"/>
      <c r="I309" s="200"/>
      <c r="J309" s="35"/>
      <c r="K309" s="35"/>
      <c r="L309" s="38"/>
      <c r="M309" s="201"/>
      <c r="N309" s="202"/>
      <c r="O309" s="70"/>
      <c r="P309" s="70"/>
      <c r="Q309" s="70"/>
      <c r="R309" s="70"/>
      <c r="S309" s="70"/>
      <c r="T309" s="71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6" t="s">
        <v>135</v>
      </c>
      <c r="AU309" s="16" t="s">
        <v>86</v>
      </c>
    </row>
    <row r="310" spans="1:65" s="2" customFormat="1" ht="16.5" customHeight="1">
      <c r="A310" s="33"/>
      <c r="B310" s="34"/>
      <c r="C310" s="185" t="s">
        <v>480</v>
      </c>
      <c r="D310" s="185" t="s">
        <v>128</v>
      </c>
      <c r="E310" s="186" t="s">
        <v>792</v>
      </c>
      <c r="F310" s="187" t="s">
        <v>793</v>
      </c>
      <c r="G310" s="188" t="s">
        <v>131</v>
      </c>
      <c r="H310" s="189">
        <v>1</v>
      </c>
      <c r="I310" s="190"/>
      <c r="J310" s="191">
        <f>ROUND(I310*H310,2)</f>
        <v>0</v>
      </c>
      <c r="K310" s="187" t="s">
        <v>132</v>
      </c>
      <c r="L310" s="38"/>
      <c r="M310" s="192" t="s">
        <v>1</v>
      </c>
      <c r="N310" s="193" t="s">
        <v>40</v>
      </c>
      <c r="O310" s="70"/>
      <c r="P310" s="194">
        <f>O310*H310</f>
        <v>0</v>
      </c>
      <c r="Q310" s="194">
        <v>1.6199999999999999E-3</v>
      </c>
      <c r="R310" s="194">
        <f>Q310*H310</f>
        <v>1.6199999999999999E-3</v>
      </c>
      <c r="S310" s="194">
        <v>0</v>
      </c>
      <c r="T310" s="195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96" t="s">
        <v>133</v>
      </c>
      <c r="AT310" s="196" t="s">
        <v>128</v>
      </c>
      <c r="AU310" s="196" t="s">
        <v>86</v>
      </c>
      <c r="AY310" s="16" t="s">
        <v>126</v>
      </c>
      <c r="BE310" s="197">
        <f>IF(N310="základní",J310,0)</f>
        <v>0</v>
      </c>
      <c r="BF310" s="197">
        <f>IF(N310="snížená",J310,0)</f>
        <v>0</v>
      </c>
      <c r="BG310" s="197">
        <f>IF(N310="zákl. přenesená",J310,0)</f>
        <v>0</v>
      </c>
      <c r="BH310" s="197">
        <f>IF(N310="sníž. přenesená",J310,0)</f>
        <v>0</v>
      </c>
      <c r="BI310" s="197">
        <f>IF(N310="nulová",J310,0)</f>
        <v>0</v>
      </c>
      <c r="BJ310" s="16" t="s">
        <v>83</v>
      </c>
      <c r="BK310" s="197">
        <f>ROUND(I310*H310,2)</f>
        <v>0</v>
      </c>
      <c r="BL310" s="16" t="s">
        <v>133</v>
      </c>
      <c r="BM310" s="196" t="s">
        <v>794</v>
      </c>
    </row>
    <row r="311" spans="1:65" s="2" customFormat="1" ht="19.5">
      <c r="A311" s="33"/>
      <c r="B311" s="34"/>
      <c r="C311" s="35"/>
      <c r="D311" s="198" t="s">
        <v>135</v>
      </c>
      <c r="E311" s="35"/>
      <c r="F311" s="199" t="s">
        <v>795</v>
      </c>
      <c r="G311" s="35"/>
      <c r="H311" s="35"/>
      <c r="I311" s="200"/>
      <c r="J311" s="35"/>
      <c r="K311" s="35"/>
      <c r="L311" s="38"/>
      <c r="M311" s="201"/>
      <c r="N311" s="202"/>
      <c r="O311" s="70"/>
      <c r="P311" s="70"/>
      <c r="Q311" s="70"/>
      <c r="R311" s="70"/>
      <c r="S311" s="70"/>
      <c r="T311" s="71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T311" s="16" t="s">
        <v>135</v>
      </c>
      <c r="AU311" s="16" t="s">
        <v>86</v>
      </c>
    </row>
    <row r="312" spans="1:65" s="13" customFormat="1" ht="11.25">
      <c r="B312" s="203"/>
      <c r="C312" s="204"/>
      <c r="D312" s="198" t="s">
        <v>137</v>
      </c>
      <c r="E312" s="205" t="s">
        <v>1</v>
      </c>
      <c r="F312" s="206" t="s">
        <v>796</v>
      </c>
      <c r="G312" s="204"/>
      <c r="H312" s="207">
        <v>1</v>
      </c>
      <c r="I312" s="208"/>
      <c r="J312" s="204"/>
      <c r="K312" s="204"/>
      <c r="L312" s="209"/>
      <c r="M312" s="210"/>
      <c r="N312" s="211"/>
      <c r="O312" s="211"/>
      <c r="P312" s="211"/>
      <c r="Q312" s="211"/>
      <c r="R312" s="211"/>
      <c r="S312" s="211"/>
      <c r="T312" s="212"/>
      <c r="AT312" s="213" t="s">
        <v>137</v>
      </c>
      <c r="AU312" s="213" t="s">
        <v>86</v>
      </c>
      <c r="AV312" s="13" t="s">
        <v>86</v>
      </c>
      <c r="AW312" s="13" t="s">
        <v>32</v>
      </c>
      <c r="AX312" s="13" t="s">
        <v>83</v>
      </c>
      <c r="AY312" s="213" t="s">
        <v>126</v>
      </c>
    </row>
    <row r="313" spans="1:65" s="2" customFormat="1" ht="16.5" customHeight="1">
      <c r="A313" s="33"/>
      <c r="B313" s="34"/>
      <c r="C313" s="225" t="s">
        <v>486</v>
      </c>
      <c r="D313" s="225" t="s">
        <v>390</v>
      </c>
      <c r="E313" s="226" t="s">
        <v>797</v>
      </c>
      <c r="F313" s="227" t="s">
        <v>798</v>
      </c>
      <c r="G313" s="228" t="s">
        <v>131</v>
      </c>
      <c r="H313" s="229">
        <v>1</v>
      </c>
      <c r="I313" s="230"/>
      <c r="J313" s="231">
        <f>ROUND(I313*H313,2)</f>
        <v>0</v>
      </c>
      <c r="K313" s="227" t="s">
        <v>132</v>
      </c>
      <c r="L313" s="232"/>
      <c r="M313" s="233" t="s">
        <v>1</v>
      </c>
      <c r="N313" s="234" t="s">
        <v>40</v>
      </c>
      <c r="O313" s="70"/>
      <c r="P313" s="194">
        <f>O313*H313</f>
        <v>0</v>
      </c>
      <c r="Q313" s="194">
        <v>1.555E-2</v>
      </c>
      <c r="R313" s="194">
        <f>Q313*H313</f>
        <v>1.555E-2</v>
      </c>
      <c r="S313" s="194">
        <v>0</v>
      </c>
      <c r="T313" s="195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6" t="s">
        <v>167</v>
      </c>
      <c r="AT313" s="196" t="s">
        <v>390</v>
      </c>
      <c r="AU313" s="196" t="s">
        <v>86</v>
      </c>
      <c r="AY313" s="16" t="s">
        <v>126</v>
      </c>
      <c r="BE313" s="197">
        <f>IF(N313="základní",J313,0)</f>
        <v>0</v>
      </c>
      <c r="BF313" s="197">
        <f>IF(N313="snížená",J313,0)</f>
        <v>0</v>
      </c>
      <c r="BG313" s="197">
        <f>IF(N313="zákl. přenesená",J313,0)</f>
        <v>0</v>
      </c>
      <c r="BH313" s="197">
        <f>IF(N313="sníž. přenesená",J313,0)</f>
        <v>0</v>
      </c>
      <c r="BI313" s="197">
        <f>IF(N313="nulová",J313,0)</f>
        <v>0</v>
      </c>
      <c r="BJ313" s="16" t="s">
        <v>83</v>
      </c>
      <c r="BK313" s="197">
        <f>ROUND(I313*H313,2)</f>
        <v>0</v>
      </c>
      <c r="BL313" s="16" t="s">
        <v>133</v>
      </c>
      <c r="BM313" s="196" t="s">
        <v>799</v>
      </c>
    </row>
    <row r="314" spans="1:65" s="2" customFormat="1" ht="11.25">
      <c r="A314" s="33"/>
      <c r="B314" s="34"/>
      <c r="C314" s="35"/>
      <c r="D314" s="198" t="s">
        <v>135</v>
      </c>
      <c r="E314" s="35"/>
      <c r="F314" s="199" t="s">
        <v>798</v>
      </c>
      <c r="G314" s="35"/>
      <c r="H314" s="35"/>
      <c r="I314" s="200"/>
      <c r="J314" s="35"/>
      <c r="K314" s="35"/>
      <c r="L314" s="38"/>
      <c r="M314" s="201"/>
      <c r="N314" s="202"/>
      <c r="O314" s="70"/>
      <c r="P314" s="70"/>
      <c r="Q314" s="70"/>
      <c r="R314" s="70"/>
      <c r="S314" s="70"/>
      <c r="T314" s="71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T314" s="16" t="s">
        <v>135</v>
      </c>
      <c r="AU314" s="16" t="s">
        <v>86</v>
      </c>
    </row>
    <row r="315" spans="1:65" s="2" customFormat="1" ht="16.5" customHeight="1">
      <c r="A315" s="33"/>
      <c r="B315" s="34"/>
      <c r="C315" s="225" t="s">
        <v>490</v>
      </c>
      <c r="D315" s="225" t="s">
        <v>390</v>
      </c>
      <c r="E315" s="226" t="s">
        <v>800</v>
      </c>
      <c r="F315" s="227" t="s">
        <v>801</v>
      </c>
      <c r="G315" s="228" t="s">
        <v>131</v>
      </c>
      <c r="H315" s="229">
        <v>1</v>
      </c>
      <c r="I315" s="230"/>
      <c r="J315" s="231">
        <f>ROUND(I315*H315,2)</f>
        <v>0</v>
      </c>
      <c r="K315" s="227" t="s">
        <v>132</v>
      </c>
      <c r="L315" s="232"/>
      <c r="M315" s="233" t="s">
        <v>1</v>
      </c>
      <c r="N315" s="234" t="s">
        <v>40</v>
      </c>
      <c r="O315" s="70"/>
      <c r="P315" s="194">
        <f>O315*H315</f>
        <v>0</v>
      </c>
      <c r="Q315" s="194">
        <v>9.1999999999999998E-3</v>
      </c>
      <c r="R315" s="194">
        <f>Q315*H315</f>
        <v>9.1999999999999998E-3</v>
      </c>
      <c r="S315" s="194">
        <v>0</v>
      </c>
      <c r="T315" s="195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96" t="s">
        <v>167</v>
      </c>
      <c r="AT315" s="196" t="s">
        <v>390</v>
      </c>
      <c r="AU315" s="196" t="s">
        <v>86</v>
      </c>
      <c r="AY315" s="16" t="s">
        <v>126</v>
      </c>
      <c r="BE315" s="197">
        <f>IF(N315="základní",J315,0)</f>
        <v>0</v>
      </c>
      <c r="BF315" s="197">
        <f>IF(N315="snížená",J315,0)</f>
        <v>0</v>
      </c>
      <c r="BG315" s="197">
        <f>IF(N315="zákl. přenesená",J315,0)</f>
        <v>0</v>
      </c>
      <c r="BH315" s="197">
        <f>IF(N315="sníž. přenesená",J315,0)</f>
        <v>0</v>
      </c>
      <c r="BI315" s="197">
        <f>IF(N315="nulová",J315,0)</f>
        <v>0</v>
      </c>
      <c r="BJ315" s="16" t="s">
        <v>83</v>
      </c>
      <c r="BK315" s="197">
        <f>ROUND(I315*H315,2)</f>
        <v>0</v>
      </c>
      <c r="BL315" s="16" t="s">
        <v>133</v>
      </c>
      <c r="BM315" s="196" t="s">
        <v>802</v>
      </c>
    </row>
    <row r="316" spans="1:65" s="2" customFormat="1" ht="11.25">
      <c r="A316" s="33"/>
      <c r="B316" s="34"/>
      <c r="C316" s="35"/>
      <c r="D316" s="198" t="s">
        <v>135</v>
      </c>
      <c r="E316" s="35"/>
      <c r="F316" s="199" t="s">
        <v>801</v>
      </c>
      <c r="G316" s="35"/>
      <c r="H316" s="35"/>
      <c r="I316" s="200"/>
      <c r="J316" s="35"/>
      <c r="K316" s="35"/>
      <c r="L316" s="38"/>
      <c r="M316" s="201"/>
      <c r="N316" s="202"/>
      <c r="O316" s="70"/>
      <c r="P316" s="70"/>
      <c r="Q316" s="70"/>
      <c r="R316" s="70"/>
      <c r="S316" s="70"/>
      <c r="T316" s="71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6" t="s">
        <v>135</v>
      </c>
      <c r="AU316" s="16" t="s">
        <v>86</v>
      </c>
    </row>
    <row r="317" spans="1:65" s="2" customFormat="1" ht="16.5" customHeight="1">
      <c r="A317" s="33"/>
      <c r="B317" s="34"/>
      <c r="C317" s="185" t="s">
        <v>495</v>
      </c>
      <c r="D317" s="185" t="s">
        <v>128</v>
      </c>
      <c r="E317" s="186" t="s">
        <v>803</v>
      </c>
      <c r="F317" s="187" t="s">
        <v>804</v>
      </c>
      <c r="G317" s="188" t="s">
        <v>174</v>
      </c>
      <c r="H317" s="189">
        <v>23.4</v>
      </c>
      <c r="I317" s="190"/>
      <c r="J317" s="191">
        <f>ROUND(I317*H317,2)</f>
        <v>0</v>
      </c>
      <c r="K317" s="187" t="s">
        <v>132</v>
      </c>
      <c r="L317" s="38"/>
      <c r="M317" s="192" t="s">
        <v>1</v>
      </c>
      <c r="N317" s="193" t="s">
        <v>40</v>
      </c>
      <c r="O317" s="70"/>
      <c r="P317" s="194">
        <f>O317*H317</f>
        <v>0</v>
      </c>
      <c r="Q317" s="194">
        <v>0</v>
      </c>
      <c r="R317" s="194">
        <f>Q317*H317</f>
        <v>0</v>
      </c>
      <c r="S317" s="194">
        <v>0</v>
      </c>
      <c r="T317" s="195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96" t="s">
        <v>133</v>
      </c>
      <c r="AT317" s="196" t="s">
        <v>128</v>
      </c>
      <c r="AU317" s="196" t="s">
        <v>86</v>
      </c>
      <c r="AY317" s="16" t="s">
        <v>126</v>
      </c>
      <c r="BE317" s="197">
        <f>IF(N317="základní",J317,0)</f>
        <v>0</v>
      </c>
      <c r="BF317" s="197">
        <f>IF(N317="snížená",J317,0)</f>
        <v>0</v>
      </c>
      <c r="BG317" s="197">
        <f>IF(N317="zákl. přenesená",J317,0)</f>
        <v>0</v>
      </c>
      <c r="BH317" s="197">
        <f>IF(N317="sníž. přenesená",J317,0)</f>
        <v>0</v>
      </c>
      <c r="BI317" s="197">
        <f>IF(N317="nulová",J317,0)</f>
        <v>0</v>
      </c>
      <c r="BJ317" s="16" t="s">
        <v>83</v>
      </c>
      <c r="BK317" s="197">
        <f>ROUND(I317*H317,2)</f>
        <v>0</v>
      </c>
      <c r="BL317" s="16" t="s">
        <v>133</v>
      </c>
      <c r="BM317" s="196" t="s">
        <v>805</v>
      </c>
    </row>
    <row r="318" spans="1:65" s="2" customFormat="1" ht="11.25">
      <c r="A318" s="33"/>
      <c r="B318" s="34"/>
      <c r="C318" s="35"/>
      <c r="D318" s="198" t="s">
        <v>135</v>
      </c>
      <c r="E318" s="35"/>
      <c r="F318" s="199" t="s">
        <v>806</v>
      </c>
      <c r="G318" s="35"/>
      <c r="H318" s="35"/>
      <c r="I318" s="200"/>
      <c r="J318" s="35"/>
      <c r="K318" s="35"/>
      <c r="L318" s="38"/>
      <c r="M318" s="201"/>
      <c r="N318" s="202"/>
      <c r="O318" s="70"/>
      <c r="P318" s="70"/>
      <c r="Q318" s="70"/>
      <c r="R318" s="70"/>
      <c r="S318" s="70"/>
      <c r="T318" s="71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T318" s="16" t="s">
        <v>135</v>
      </c>
      <c r="AU318" s="16" t="s">
        <v>86</v>
      </c>
    </row>
    <row r="319" spans="1:65" s="13" customFormat="1" ht="11.25">
      <c r="B319" s="203"/>
      <c r="C319" s="204"/>
      <c r="D319" s="198" t="s">
        <v>137</v>
      </c>
      <c r="E319" s="205" t="s">
        <v>1</v>
      </c>
      <c r="F319" s="206" t="s">
        <v>701</v>
      </c>
      <c r="G319" s="204"/>
      <c r="H319" s="207">
        <v>23.4</v>
      </c>
      <c r="I319" s="208"/>
      <c r="J319" s="204"/>
      <c r="K319" s="204"/>
      <c r="L319" s="209"/>
      <c r="M319" s="210"/>
      <c r="N319" s="211"/>
      <c r="O319" s="211"/>
      <c r="P319" s="211"/>
      <c r="Q319" s="211"/>
      <c r="R319" s="211"/>
      <c r="S319" s="211"/>
      <c r="T319" s="212"/>
      <c r="AT319" s="213" t="s">
        <v>137</v>
      </c>
      <c r="AU319" s="213" t="s">
        <v>86</v>
      </c>
      <c r="AV319" s="13" t="s">
        <v>86</v>
      </c>
      <c r="AW319" s="13" t="s">
        <v>32</v>
      </c>
      <c r="AX319" s="13" t="s">
        <v>83</v>
      </c>
      <c r="AY319" s="213" t="s">
        <v>126</v>
      </c>
    </row>
    <row r="320" spans="1:65" s="2" customFormat="1" ht="16.5" customHeight="1">
      <c r="A320" s="33"/>
      <c r="B320" s="34"/>
      <c r="C320" s="185" t="s">
        <v>500</v>
      </c>
      <c r="D320" s="185" t="s">
        <v>128</v>
      </c>
      <c r="E320" s="186" t="s">
        <v>807</v>
      </c>
      <c r="F320" s="187" t="s">
        <v>808</v>
      </c>
      <c r="G320" s="188" t="s">
        <v>131</v>
      </c>
      <c r="H320" s="189">
        <v>4</v>
      </c>
      <c r="I320" s="190"/>
      <c r="J320" s="191">
        <f>ROUND(I320*H320,2)</f>
        <v>0</v>
      </c>
      <c r="K320" s="187" t="s">
        <v>132</v>
      </c>
      <c r="L320" s="38"/>
      <c r="M320" s="192" t="s">
        <v>1</v>
      </c>
      <c r="N320" s="193" t="s">
        <v>40</v>
      </c>
      <c r="O320" s="70"/>
      <c r="P320" s="194">
        <f>O320*H320</f>
        <v>0</v>
      </c>
      <c r="Q320" s="194">
        <v>0.45937</v>
      </c>
      <c r="R320" s="194">
        <f>Q320*H320</f>
        <v>1.83748</v>
      </c>
      <c r="S320" s="194">
        <v>0</v>
      </c>
      <c r="T320" s="195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96" t="s">
        <v>133</v>
      </c>
      <c r="AT320" s="196" t="s">
        <v>128</v>
      </c>
      <c r="AU320" s="196" t="s">
        <v>86</v>
      </c>
      <c r="AY320" s="16" t="s">
        <v>126</v>
      </c>
      <c r="BE320" s="197">
        <f>IF(N320="základní",J320,0)</f>
        <v>0</v>
      </c>
      <c r="BF320" s="197">
        <f>IF(N320="snížená",J320,0)</f>
        <v>0</v>
      </c>
      <c r="BG320" s="197">
        <f>IF(N320="zákl. přenesená",J320,0)</f>
        <v>0</v>
      </c>
      <c r="BH320" s="197">
        <f>IF(N320="sníž. přenesená",J320,0)</f>
        <v>0</v>
      </c>
      <c r="BI320" s="197">
        <f>IF(N320="nulová",J320,0)</f>
        <v>0</v>
      </c>
      <c r="BJ320" s="16" t="s">
        <v>83</v>
      </c>
      <c r="BK320" s="197">
        <f>ROUND(I320*H320,2)</f>
        <v>0</v>
      </c>
      <c r="BL320" s="16" t="s">
        <v>133</v>
      </c>
      <c r="BM320" s="196" t="s">
        <v>809</v>
      </c>
    </row>
    <row r="321" spans="1:65" s="2" customFormat="1" ht="11.25">
      <c r="A321" s="33"/>
      <c r="B321" s="34"/>
      <c r="C321" s="35"/>
      <c r="D321" s="198" t="s">
        <v>135</v>
      </c>
      <c r="E321" s="35"/>
      <c r="F321" s="199" t="s">
        <v>810</v>
      </c>
      <c r="G321" s="35"/>
      <c r="H321" s="35"/>
      <c r="I321" s="200"/>
      <c r="J321" s="35"/>
      <c r="K321" s="35"/>
      <c r="L321" s="38"/>
      <c r="M321" s="201"/>
      <c r="N321" s="202"/>
      <c r="O321" s="70"/>
      <c r="P321" s="70"/>
      <c r="Q321" s="70"/>
      <c r="R321" s="70"/>
      <c r="S321" s="70"/>
      <c r="T321" s="71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T321" s="16" t="s">
        <v>135</v>
      </c>
      <c r="AU321" s="16" t="s">
        <v>86</v>
      </c>
    </row>
    <row r="322" spans="1:65" s="2" customFormat="1" ht="16.5" customHeight="1">
      <c r="A322" s="33"/>
      <c r="B322" s="34"/>
      <c r="C322" s="185" t="s">
        <v>504</v>
      </c>
      <c r="D322" s="185" t="s">
        <v>128</v>
      </c>
      <c r="E322" s="186" t="s">
        <v>811</v>
      </c>
      <c r="F322" s="187" t="s">
        <v>812</v>
      </c>
      <c r="G322" s="188" t="s">
        <v>174</v>
      </c>
      <c r="H322" s="189">
        <v>193.2</v>
      </c>
      <c r="I322" s="190"/>
      <c r="J322" s="191">
        <f>ROUND(I322*H322,2)</f>
        <v>0</v>
      </c>
      <c r="K322" s="187" t="s">
        <v>132</v>
      </c>
      <c r="L322" s="38"/>
      <c r="M322" s="192" t="s">
        <v>1</v>
      </c>
      <c r="N322" s="193" t="s">
        <v>40</v>
      </c>
      <c r="O322" s="70"/>
      <c r="P322" s="194">
        <f>O322*H322</f>
        <v>0</v>
      </c>
      <c r="Q322" s="194">
        <v>0</v>
      </c>
      <c r="R322" s="194">
        <f>Q322*H322</f>
        <v>0</v>
      </c>
      <c r="S322" s="194">
        <v>0</v>
      </c>
      <c r="T322" s="195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6" t="s">
        <v>133</v>
      </c>
      <c r="AT322" s="196" t="s">
        <v>128</v>
      </c>
      <c r="AU322" s="196" t="s">
        <v>86</v>
      </c>
      <c r="AY322" s="16" t="s">
        <v>126</v>
      </c>
      <c r="BE322" s="197">
        <f>IF(N322="základní",J322,0)</f>
        <v>0</v>
      </c>
      <c r="BF322" s="197">
        <f>IF(N322="snížená",J322,0)</f>
        <v>0</v>
      </c>
      <c r="BG322" s="197">
        <f>IF(N322="zákl. přenesená",J322,0)</f>
        <v>0</v>
      </c>
      <c r="BH322" s="197">
        <f>IF(N322="sníž. přenesená",J322,0)</f>
        <v>0</v>
      </c>
      <c r="BI322" s="197">
        <f>IF(N322="nulová",J322,0)</f>
        <v>0</v>
      </c>
      <c r="BJ322" s="16" t="s">
        <v>83</v>
      </c>
      <c r="BK322" s="197">
        <f>ROUND(I322*H322,2)</f>
        <v>0</v>
      </c>
      <c r="BL322" s="16" t="s">
        <v>133</v>
      </c>
      <c r="BM322" s="196" t="s">
        <v>813</v>
      </c>
    </row>
    <row r="323" spans="1:65" s="2" customFormat="1" ht="11.25">
      <c r="A323" s="33"/>
      <c r="B323" s="34"/>
      <c r="C323" s="35"/>
      <c r="D323" s="198" t="s">
        <v>135</v>
      </c>
      <c r="E323" s="35"/>
      <c r="F323" s="199" t="s">
        <v>814</v>
      </c>
      <c r="G323" s="35"/>
      <c r="H323" s="35"/>
      <c r="I323" s="200"/>
      <c r="J323" s="35"/>
      <c r="K323" s="35"/>
      <c r="L323" s="38"/>
      <c r="M323" s="201"/>
      <c r="N323" s="202"/>
      <c r="O323" s="70"/>
      <c r="P323" s="70"/>
      <c r="Q323" s="70"/>
      <c r="R323" s="70"/>
      <c r="S323" s="70"/>
      <c r="T323" s="71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T323" s="16" t="s">
        <v>135</v>
      </c>
      <c r="AU323" s="16" t="s">
        <v>86</v>
      </c>
    </row>
    <row r="324" spans="1:65" s="13" customFormat="1" ht="11.25">
      <c r="B324" s="203"/>
      <c r="C324" s="204"/>
      <c r="D324" s="198" t="s">
        <v>137</v>
      </c>
      <c r="E324" s="205" t="s">
        <v>1</v>
      </c>
      <c r="F324" s="206" t="s">
        <v>707</v>
      </c>
      <c r="G324" s="204"/>
      <c r="H324" s="207">
        <v>193.2</v>
      </c>
      <c r="I324" s="208"/>
      <c r="J324" s="204"/>
      <c r="K324" s="204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137</v>
      </c>
      <c r="AU324" s="213" t="s">
        <v>86</v>
      </c>
      <c r="AV324" s="13" t="s">
        <v>86</v>
      </c>
      <c r="AW324" s="13" t="s">
        <v>32</v>
      </c>
      <c r="AX324" s="13" t="s">
        <v>83</v>
      </c>
      <c r="AY324" s="213" t="s">
        <v>126</v>
      </c>
    </row>
    <row r="325" spans="1:65" s="2" customFormat="1" ht="16.5" customHeight="1">
      <c r="A325" s="33"/>
      <c r="B325" s="34"/>
      <c r="C325" s="185" t="s">
        <v>510</v>
      </c>
      <c r="D325" s="185" t="s">
        <v>128</v>
      </c>
      <c r="E325" s="186" t="s">
        <v>815</v>
      </c>
      <c r="F325" s="187" t="s">
        <v>816</v>
      </c>
      <c r="G325" s="188" t="s">
        <v>131</v>
      </c>
      <c r="H325" s="189">
        <v>1</v>
      </c>
      <c r="I325" s="190"/>
      <c r="J325" s="191">
        <f>ROUND(I325*H325,2)</f>
        <v>0</v>
      </c>
      <c r="K325" s="187" t="s">
        <v>132</v>
      </c>
      <c r="L325" s="38"/>
      <c r="M325" s="192" t="s">
        <v>1</v>
      </c>
      <c r="N325" s="193" t="s">
        <v>40</v>
      </c>
      <c r="O325" s="70"/>
      <c r="P325" s="194">
        <f>O325*H325</f>
        <v>0</v>
      </c>
      <c r="Q325" s="194">
        <v>0.04</v>
      </c>
      <c r="R325" s="194">
        <f>Q325*H325</f>
        <v>0.04</v>
      </c>
      <c r="S325" s="194">
        <v>0</v>
      </c>
      <c r="T325" s="195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96" t="s">
        <v>133</v>
      </c>
      <c r="AT325" s="196" t="s">
        <v>128</v>
      </c>
      <c r="AU325" s="196" t="s">
        <v>86</v>
      </c>
      <c r="AY325" s="16" t="s">
        <v>126</v>
      </c>
      <c r="BE325" s="197">
        <f>IF(N325="základní",J325,0)</f>
        <v>0</v>
      </c>
      <c r="BF325" s="197">
        <f>IF(N325="snížená",J325,0)</f>
        <v>0</v>
      </c>
      <c r="BG325" s="197">
        <f>IF(N325="zákl. přenesená",J325,0)</f>
        <v>0</v>
      </c>
      <c r="BH325" s="197">
        <f>IF(N325="sníž. přenesená",J325,0)</f>
        <v>0</v>
      </c>
      <c r="BI325" s="197">
        <f>IF(N325="nulová",J325,0)</f>
        <v>0</v>
      </c>
      <c r="BJ325" s="16" t="s">
        <v>83</v>
      </c>
      <c r="BK325" s="197">
        <f>ROUND(I325*H325,2)</f>
        <v>0</v>
      </c>
      <c r="BL325" s="16" t="s">
        <v>133</v>
      </c>
      <c r="BM325" s="196" t="s">
        <v>817</v>
      </c>
    </row>
    <row r="326" spans="1:65" s="2" customFormat="1" ht="11.25">
      <c r="A326" s="33"/>
      <c r="B326" s="34"/>
      <c r="C326" s="35"/>
      <c r="D326" s="198" t="s">
        <v>135</v>
      </c>
      <c r="E326" s="35"/>
      <c r="F326" s="199" t="s">
        <v>818</v>
      </c>
      <c r="G326" s="35"/>
      <c r="H326" s="35"/>
      <c r="I326" s="200"/>
      <c r="J326" s="35"/>
      <c r="K326" s="35"/>
      <c r="L326" s="38"/>
      <c r="M326" s="201"/>
      <c r="N326" s="202"/>
      <c r="O326" s="70"/>
      <c r="P326" s="70"/>
      <c r="Q326" s="70"/>
      <c r="R326" s="70"/>
      <c r="S326" s="70"/>
      <c r="T326" s="71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135</v>
      </c>
      <c r="AU326" s="16" t="s">
        <v>86</v>
      </c>
    </row>
    <row r="327" spans="1:65" s="13" customFormat="1" ht="11.25">
      <c r="B327" s="203"/>
      <c r="C327" s="204"/>
      <c r="D327" s="198" t="s">
        <v>137</v>
      </c>
      <c r="E327" s="205" t="s">
        <v>1</v>
      </c>
      <c r="F327" s="206" t="s">
        <v>796</v>
      </c>
      <c r="G327" s="204"/>
      <c r="H327" s="207">
        <v>1</v>
      </c>
      <c r="I327" s="208"/>
      <c r="J327" s="204"/>
      <c r="K327" s="204"/>
      <c r="L327" s="209"/>
      <c r="M327" s="210"/>
      <c r="N327" s="211"/>
      <c r="O327" s="211"/>
      <c r="P327" s="211"/>
      <c r="Q327" s="211"/>
      <c r="R327" s="211"/>
      <c r="S327" s="211"/>
      <c r="T327" s="212"/>
      <c r="AT327" s="213" t="s">
        <v>137</v>
      </c>
      <c r="AU327" s="213" t="s">
        <v>86</v>
      </c>
      <c r="AV327" s="13" t="s">
        <v>86</v>
      </c>
      <c r="AW327" s="13" t="s">
        <v>32</v>
      </c>
      <c r="AX327" s="13" t="s">
        <v>83</v>
      </c>
      <c r="AY327" s="213" t="s">
        <v>126</v>
      </c>
    </row>
    <row r="328" spans="1:65" s="2" customFormat="1" ht="16.5" customHeight="1">
      <c r="A328" s="33"/>
      <c r="B328" s="34"/>
      <c r="C328" s="225" t="s">
        <v>519</v>
      </c>
      <c r="D328" s="225" t="s">
        <v>390</v>
      </c>
      <c r="E328" s="226" t="s">
        <v>819</v>
      </c>
      <c r="F328" s="227" t="s">
        <v>820</v>
      </c>
      <c r="G328" s="228" t="s">
        <v>131</v>
      </c>
      <c r="H328" s="229">
        <v>1</v>
      </c>
      <c r="I328" s="230"/>
      <c r="J328" s="231">
        <f>ROUND(I328*H328,2)</f>
        <v>0</v>
      </c>
      <c r="K328" s="227" t="s">
        <v>132</v>
      </c>
      <c r="L328" s="232"/>
      <c r="M328" s="233" t="s">
        <v>1</v>
      </c>
      <c r="N328" s="234" t="s">
        <v>40</v>
      </c>
      <c r="O328" s="70"/>
      <c r="P328" s="194">
        <f>O328*H328</f>
        <v>0</v>
      </c>
      <c r="Q328" s="194">
        <v>1.3299999999999999E-2</v>
      </c>
      <c r="R328" s="194">
        <f>Q328*H328</f>
        <v>1.3299999999999999E-2</v>
      </c>
      <c r="S328" s="194">
        <v>0</v>
      </c>
      <c r="T328" s="19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167</v>
      </c>
      <c r="AT328" s="196" t="s">
        <v>390</v>
      </c>
      <c r="AU328" s="196" t="s">
        <v>86</v>
      </c>
      <c r="AY328" s="16" t="s">
        <v>126</v>
      </c>
      <c r="BE328" s="197">
        <f>IF(N328="základní",J328,0)</f>
        <v>0</v>
      </c>
      <c r="BF328" s="197">
        <f>IF(N328="snížená",J328,0)</f>
        <v>0</v>
      </c>
      <c r="BG328" s="197">
        <f>IF(N328="zákl. přenesená",J328,0)</f>
        <v>0</v>
      </c>
      <c r="BH328" s="197">
        <f>IF(N328="sníž. přenesená",J328,0)</f>
        <v>0</v>
      </c>
      <c r="BI328" s="197">
        <f>IF(N328="nulová",J328,0)</f>
        <v>0</v>
      </c>
      <c r="BJ328" s="16" t="s">
        <v>83</v>
      </c>
      <c r="BK328" s="197">
        <f>ROUND(I328*H328,2)</f>
        <v>0</v>
      </c>
      <c r="BL328" s="16" t="s">
        <v>133</v>
      </c>
      <c r="BM328" s="196" t="s">
        <v>821</v>
      </c>
    </row>
    <row r="329" spans="1:65" s="2" customFormat="1" ht="11.25">
      <c r="A329" s="33"/>
      <c r="B329" s="34"/>
      <c r="C329" s="35"/>
      <c r="D329" s="198" t="s">
        <v>135</v>
      </c>
      <c r="E329" s="35"/>
      <c r="F329" s="199" t="s">
        <v>820</v>
      </c>
      <c r="G329" s="35"/>
      <c r="H329" s="35"/>
      <c r="I329" s="200"/>
      <c r="J329" s="35"/>
      <c r="K329" s="35"/>
      <c r="L329" s="38"/>
      <c r="M329" s="201"/>
      <c r="N329" s="202"/>
      <c r="O329" s="70"/>
      <c r="P329" s="70"/>
      <c r="Q329" s="70"/>
      <c r="R329" s="70"/>
      <c r="S329" s="70"/>
      <c r="T329" s="71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6" t="s">
        <v>135</v>
      </c>
      <c r="AU329" s="16" t="s">
        <v>86</v>
      </c>
    </row>
    <row r="330" spans="1:65" s="2" customFormat="1" ht="16.5" customHeight="1">
      <c r="A330" s="33"/>
      <c r="B330" s="34"/>
      <c r="C330" s="225" t="s">
        <v>526</v>
      </c>
      <c r="D330" s="225" t="s">
        <v>390</v>
      </c>
      <c r="E330" s="226" t="s">
        <v>822</v>
      </c>
      <c r="F330" s="227" t="s">
        <v>823</v>
      </c>
      <c r="G330" s="228" t="s">
        <v>131</v>
      </c>
      <c r="H330" s="229">
        <v>1</v>
      </c>
      <c r="I330" s="230"/>
      <c r="J330" s="231">
        <f>ROUND(I330*H330,2)</f>
        <v>0</v>
      </c>
      <c r="K330" s="227" t="s">
        <v>132</v>
      </c>
      <c r="L330" s="232"/>
      <c r="M330" s="233" t="s">
        <v>1</v>
      </c>
      <c r="N330" s="234" t="s">
        <v>40</v>
      </c>
      <c r="O330" s="70"/>
      <c r="P330" s="194">
        <f>O330*H330</f>
        <v>0</v>
      </c>
      <c r="Q330" s="194">
        <v>2.9999999999999997E-4</v>
      </c>
      <c r="R330" s="194">
        <f>Q330*H330</f>
        <v>2.9999999999999997E-4</v>
      </c>
      <c r="S330" s="194">
        <v>0</v>
      </c>
      <c r="T330" s="195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96" t="s">
        <v>167</v>
      </c>
      <c r="AT330" s="196" t="s">
        <v>390</v>
      </c>
      <c r="AU330" s="196" t="s">
        <v>86</v>
      </c>
      <c r="AY330" s="16" t="s">
        <v>126</v>
      </c>
      <c r="BE330" s="197">
        <f>IF(N330="základní",J330,0)</f>
        <v>0</v>
      </c>
      <c r="BF330" s="197">
        <f>IF(N330="snížená",J330,0)</f>
        <v>0</v>
      </c>
      <c r="BG330" s="197">
        <f>IF(N330="zákl. přenesená",J330,0)</f>
        <v>0</v>
      </c>
      <c r="BH330" s="197">
        <f>IF(N330="sníž. přenesená",J330,0)</f>
        <v>0</v>
      </c>
      <c r="BI330" s="197">
        <f>IF(N330="nulová",J330,0)</f>
        <v>0</v>
      </c>
      <c r="BJ330" s="16" t="s">
        <v>83</v>
      </c>
      <c r="BK330" s="197">
        <f>ROUND(I330*H330,2)</f>
        <v>0</v>
      </c>
      <c r="BL330" s="16" t="s">
        <v>133</v>
      </c>
      <c r="BM330" s="196" t="s">
        <v>824</v>
      </c>
    </row>
    <row r="331" spans="1:65" s="2" customFormat="1" ht="11.25">
      <c r="A331" s="33"/>
      <c r="B331" s="34"/>
      <c r="C331" s="35"/>
      <c r="D331" s="198" t="s">
        <v>135</v>
      </c>
      <c r="E331" s="35"/>
      <c r="F331" s="199" t="s">
        <v>823</v>
      </c>
      <c r="G331" s="35"/>
      <c r="H331" s="35"/>
      <c r="I331" s="200"/>
      <c r="J331" s="35"/>
      <c r="K331" s="35"/>
      <c r="L331" s="38"/>
      <c r="M331" s="201"/>
      <c r="N331" s="202"/>
      <c r="O331" s="70"/>
      <c r="P331" s="70"/>
      <c r="Q331" s="70"/>
      <c r="R331" s="70"/>
      <c r="S331" s="70"/>
      <c r="T331" s="71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135</v>
      </c>
      <c r="AU331" s="16" t="s">
        <v>86</v>
      </c>
    </row>
    <row r="332" spans="1:65" s="2" customFormat="1" ht="16.5" customHeight="1">
      <c r="A332" s="33"/>
      <c r="B332" s="34"/>
      <c r="C332" s="185" t="s">
        <v>531</v>
      </c>
      <c r="D332" s="185" t="s">
        <v>128</v>
      </c>
      <c r="E332" s="186" t="s">
        <v>825</v>
      </c>
      <c r="F332" s="187" t="s">
        <v>826</v>
      </c>
      <c r="G332" s="188" t="s">
        <v>174</v>
      </c>
      <c r="H332" s="189">
        <v>216.2</v>
      </c>
      <c r="I332" s="190"/>
      <c r="J332" s="191">
        <f>ROUND(I332*H332,2)</f>
        <v>0</v>
      </c>
      <c r="K332" s="187" t="s">
        <v>132</v>
      </c>
      <c r="L332" s="38"/>
      <c r="M332" s="192" t="s">
        <v>1</v>
      </c>
      <c r="N332" s="193" t="s">
        <v>40</v>
      </c>
      <c r="O332" s="70"/>
      <c r="P332" s="194">
        <f>O332*H332</f>
        <v>0</v>
      </c>
      <c r="Q332" s="194">
        <v>1.9000000000000001E-4</v>
      </c>
      <c r="R332" s="194">
        <f>Q332*H332</f>
        <v>4.1078000000000003E-2</v>
      </c>
      <c r="S332" s="194">
        <v>0</v>
      </c>
      <c r="T332" s="195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96" t="s">
        <v>133</v>
      </c>
      <c r="AT332" s="196" t="s">
        <v>128</v>
      </c>
      <c r="AU332" s="196" t="s">
        <v>86</v>
      </c>
      <c r="AY332" s="16" t="s">
        <v>126</v>
      </c>
      <c r="BE332" s="197">
        <f>IF(N332="základní",J332,0)</f>
        <v>0</v>
      </c>
      <c r="BF332" s="197">
        <f>IF(N332="snížená",J332,0)</f>
        <v>0</v>
      </c>
      <c r="BG332" s="197">
        <f>IF(N332="zákl. přenesená",J332,0)</f>
        <v>0</v>
      </c>
      <c r="BH332" s="197">
        <f>IF(N332="sníž. přenesená",J332,0)</f>
        <v>0</v>
      </c>
      <c r="BI332" s="197">
        <f>IF(N332="nulová",J332,0)</f>
        <v>0</v>
      </c>
      <c r="BJ332" s="16" t="s">
        <v>83</v>
      </c>
      <c r="BK332" s="197">
        <f>ROUND(I332*H332,2)</f>
        <v>0</v>
      </c>
      <c r="BL332" s="16" t="s">
        <v>133</v>
      </c>
      <c r="BM332" s="196" t="s">
        <v>827</v>
      </c>
    </row>
    <row r="333" spans="1:65" s="2" customFormat="1" ht="11.25">
      <c r="A333" s="33"/>
      <c r="B333" s="34"/>
      <c r="C333" s="35"/>
      <c r="D333" s="198" t="s">
        <v>135</v>
      </c>
      <c r="E333" s="35"/>
      <c r="F333" s="199" t="s">
        <v>828</v>
      </c>
      <c r="G333" s="35"/>
      <c r="H333" s="35"/>
      <c r="I333" s="200"/>
      <c r="J333" s="35"/>
      <c r="K333" s="35"/>
      <c r="L333" s="38"/>
      <c r="M333" s="201"/>
      <c r="N333" s="202"/>
      <c r="O333" s="70"/>
      <c r="P333" s="70"/>
      <c r="Q333" s="70"/>
      <c r="R333" s="70"/>
      <c r="S333" s="70"/>
      <c r="T333" s="71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6" t="s">
        <v>135</v>
      </c>
      <c r="AU333" s="16" t="s">
        <v>86</v>
      </c>
    </row>
    <row r="334" spans="1:65" s="13" customFormat="1" ht="11.25">
      <c r="B334" s="203"/>
      <c r="C334" s="204"/>
      <c r="D334" s="198" t="s">
        <v>137</v>
      </c>
      <c r="E334" s="205" t="s">
        <v>1</v>
      </c>
      <c r="F334" s="206" t="s">
        <v>829</v>
      </c>
      <c r="G334" s="204"/>
      <c r="H334" s="207">
        <v>216.2</v>
      </c>
      <c r="I334" s="208"/>
      <c r="J334" s="204"/>
      <c r="K334" s="204"/>
      <c r="L334" s="209"/>
      <c r="M334" s="210"/>
      <c r="N334" s="211"/>
      <c r="O334" s="211"/>
      <c r="P334" s="211"/>
      <c r="Q334" s="211"/>
      <c r="R334" s="211"/>
      <c r="S334" s="211"/>
      <c r="T334" s="212"/>
      <c r="AT334" s="213" t="s">
        <v>137</v>
      </c>
      <c r="AU334" s="213" t="s">
        <v>86</v>
      </c>
      <c r="AV334" s="13" t="s">
        <v>86</v>
      </c>
      <c r="AW334" s="13" t="s">
        <v>32</v>
      </c>
      <c r="AX334" s="13" t="s">
        <v>83</v>
      </c>
      <c r="AY334" s="213" t="s">
        <v>126</v>
      </c>
    </row>
    <row r="335" spans="1:65" s="2" customFormat="1" ht="16.5" customHeight="1">
      <c r="A335" s="33"/>
      <c r="B335" s="34"/>
      <c r="C335" s="185" t="s">
        <v>830</v>
      </c>
      <c r="D335" s="185" t="s">
        <v>128</v>
      </c>
      <c r="E335" s="186" t="s">
        <v>831</v>
      </c>
      <c r="F335" s="187" t="s">
        <v>832</v>
      </c>
      <c r="G335" s="188" t="s">
        <v>174</v>
      </c>
      <c r="H335" s="189">
        <v>216.2</v>
      </c>
      <c r="I335" s="190"/>
      <c r="J335" s="191">
        <f>ROUND(I335*H335,2)</f>
        <v>0</v>
      </c>
      <c r="K335" s="187" t="s">
        <v>132</v>
      </c>
      <c r="L335" s="38"/>
      <c r="M335" s="192" t="s">
        <v>1</v>
      </c>
      <c r="N335" s="193" t="s">
        <v>40</v>
      </c>
      <c r="O335" s="70"/>
      <c r="P335" s="194">
        <f>O335*H335</f>
        <v>0</v>
      </c>
      <c r="Q335" s="194">
        <v>9.0000000000000006E-5</v>
      </c>
      <c r="R335" s="194">
        <f>Q335*H335</f>
        <v>1.9458E-2</v>
      </c>
      <c r="S335" s="194">
        <v>0</v>
      </c>
      <c r="T335" s="195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96" t="s">
        <v>133</v>
      </c>
      <c r="AT335" s="196" t="s">
        <v>128</v>
      </c>
      <c r="AU335" s="196" t="s">
        <v>86</v>
      </c>
      <c r="AY335" s="16" t="s">
        <v>126</v>
      </c>
      <c r="BE335" s="197">
        <f>IF(N335="základní",J335,0)</f>
        <v>0</v>
      </c>
      <c r="BF335" s="197">
        <f>IF(N335="snížená",J335,0)</f>
        <v>0</v>
      </c>
      <c r="BG335" s="197">
        <f>IF(N335="zákl. přenesená",J335,0)</f>
        <v>0</v>
      </c>
      <c r="BH335" s="197">
        <f>IF(N335="sníž. přenesená",J335,0)</f>
        <v>0</v>
      </c>
      <c r="BI335" s="197">
        <f>IF(N335="nulová",J335,0)</f>
        <v>0</v>
      </c>
      <c r="BJ335" s="16" t="s">
        <v>83</v>
      </c>
      <c r="BK335" s="197">
        <f>ROUND(I335*H335,2)</f>
        <v>0</v>
      </c>
      <c r="BL335" s="16" t="s">
        <v>133</v>
      </c>
      <c r="BM335" s="196" t="s">
        <v>833</v>
      </c>
    </row>
    <row r="336" spans="1:65" s="2" customFormat="1" ht="11.25">
      <c r="A336" s="33"/>
      <c r="B336" s="34"/>
      <c r="C336" s="35"/>
      <c r="D336" s="198" t="s">
        <v>135</v>
      </c>
      <c r="E336" s="35"/>
      <c r="F336" s="199" t="s">
        <v>834</v>
      </c>
      <c r="G336" s="35"/>
      <c r="H336" s="35"/>
      <c r="I336" s="200"/>
      <c r="J336" s="35"/>
      <c r="K336" s="35"/>
      <c r="L336" s="38"/>
      <c r="M336" s="201"/>
      <c r="N336" s="202"/>
      <c r="O336" s="70"/>
      <c r="P336" s="70"/>
      <c r="Q336" s="70"/>
      <c r="R336" s="70"/>
      <c r="S336" s="70"/>
      <c r="T336" s="71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T336" s="16" t="s">
        <v>135</v>
      </c>
      <c r="AU336" s="16" t="s">
        <v>86</v>
      </c>
    </row>
    <row r="337" spans="1:65" s="13" customFormat="1" ht="11.25">
      <c r="B337" s="203"/>
      <c r="C337" s="204"/>
      <c r="D337" s="198" t="s">
        <v>137</v>
      </c>
      <c r="E337" s="205" t="s">
        <v>1</v>
      </c>
      <c r="F337" s="206" t="s">
        <v>829</v>
      </c>
      <c r="G337" s="204"/>
      <c r="H337" s="207">
        <v>216.2</v>
      </c>
      <c r="I337" s="208"/>
      <c r="J337" s="204"/>
      <c r="K337" s="204"/>
      <c r="L337" s="209"/>
      <c r="M337" s="210"/>
      <c r="N337" s="211"/>
      <c r="O337" s="211"/>
      <c r="P337" s="211"/>
      <c r="Q337" s="211"/>
      <c r="R337" s="211"/>
      <c r="S337" s="211"/>
      <c r="T337" s="212"/>
      <c r="AT337" s="213" t="s">
        <v>137</v>
      </c>
      <c r="AU337" s="213" t="s">
        <v>86</v>
      </c>
      <c r="AV337" s="13" t="s">
        <v>86</v>
      </c>
      <c r="AW337" s="13" t="s">
        <v>32</v>
      </c>
      <c r="AX337" s="13" t="s">
        <v>83</v>
      </c>
      <c r="AY337" s="213" t="s">
        <v>126</v>
      </c>
    </row>
    <row r="338" spans="1:65" s="2" customFormat="1" ht="16.5" customHeight="1">
      <c r="A338" s="33"/>
      <c r="B338" s="34"/>
      <c r="C338" s="185" t="s">
        <v>835</v>
      </c>
      <c r="D338" s="185" t="s">
        <v>128</v>
      </c>
      <c r="E338" s="186" t="s">
        <v>836</v>
      </c>
      <c r="F338" s="187" t="s">
        <v>837</v>
      </c>
      <c r="G338" s="188" t="s">
        <v>838</v>
      </c>
      <c r="H338" s="189">
        <v>1</v>
      </c>
      <c r="I338" s="190"/>
      <c r="J338" s="191">
        <f>ROUND(I338*H338,2)</f>
        <v>0</v>
      </c>
      <c r="K338" s="187" t="s">
        <v>1</v>
      </c>
      <c r="L338" s="38"/>
      <c r="M338" s="192" t="s">
        <v>1</v>
      </c>
      <c r="N338" s="193" t="s">
        <v>40</v>
      </c>
      <c r="O338" s="70"/>
      <c r="P338" s="194">
        <f>O338*H338</f>
        <v>0</v>
      </c>
      <c r="Q338" s="194">
        <v>9.0000000000000006E-5</v>
      </c>
      <c r="R338" s="194">
        <f>Q338*H338</f>
        <v>9.0000000000000006E-5</v>
      </c>
      <c r="S338" s="194">
        <v>0</v>
      </c>
      <c r="T338" s="195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133</v>
      </c>
      <c r="AT338" s="196" t="s">
        <v>128</v>
      </c>
      <c r="AU338" s="196" t="s">
        <v>86</v>
      </c>
      <c r="AY338" s="16" t="s">
        <v>126</v>
      </c>
      <c r="BE338" s="197">
        <f>IF(N338="základní",J338,0)</f>
        <v>0</v>
      </c>
      <c r="BF338" s="197">
        <f>IF(N338="snížená",J338,0)</f>
        <v>0</v>
      </c>
      <c r="BG338" s="197">
        <f>IF(N338="zákl. přenesená",J338,0)</f>
        <v>0</v>
      </c>
      <c r="BH338" s="197">
        <f>IF(N338="sníž. přenesená",J338,0)</f>
        <v>0</v>
      </c>
      <c r="BI338" s="197">
        <f>IF(N338="nulová",J338,0)</f>
        <v>0</v>
      </c>
      <c r="BJ338" s="16" t="s">
        <v>83</v>
      </c>
      <c r="BK338" s="197">
        <f>ROUND(I338*H338,2)</f>
        <v>0</v>
      </c>
      <c r="BL338" s="16" t="s">
        <v>133</v>
      </c>
      <c r="BM338" s="196" t="s">
        <v>839</v>
      </c>
    </row>
    <row r="339" spans="1:65" s="2" customFormat="1" ht="11.25">
      <c r="A339" s="33"/>
      <c r="B339" s="34"/>
      <c r="C339" s="35"/>
      <c r="D339" s="198" t="s">
        <v>135</v>
      </c>
      <c r="E339" s="35"/>
      <c r="F339" s="199" t="s">
        <v>837</v>
      </c>
      <c r="G339" s="35"/>
      <c r="H339" s="35"/>
      <c r="I339" s="200"/>
      <c r="J339" s="35"/>
      <c r="K339" s="35"/>
      <c r="L339" s="38"/>
      <c r="M339" s="201"/>
      <c r="N339" s="202"/>
      <c r="O339" s="70"/>
      <c r="P339" s="70"/>
      <c r="Q339" s="70"/>
      <c r="R339" s="70"/>
      <c r="S339" s="70"/>
      <c r="T339" s="71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T339" s="16" t="s">
        <v>135</v>
      </c>
      <c r="AU339" s="16" t="s">
        <v>86</v>
      </c>
    </row>
    <row r="340" spans="1:65" s="2" customFormat="1" ht="58.5">
      <c r="A340" s="33"/>
      <c r="B340" s="34"/>
      <c r="C340" s="35"/>
      <c r="D340" s="198" t="s">
        <v>354</v>
      </c>
      <c r="E340" s="35"/>
      <c r="F340" s="214" t="s">
        <v>840</v>
      </c>
      <c r="G340" s="35"/>
      <c r="H340" s="35"/>
      <c r="I340" s="200"/>
      <c r="J340" s="35"/>
      <c r="K340" s="35"/>
      <c r="L340" s="38"/>
      <c r="M340" s="201"/>
      <c r="N340" s="202"/>
      <c r="O340" s="70"/>
      <c r="P340" s="70"/>
      <c r="Q340" s="70"/>
      <c r="R340" s="70"/>
      <c r="S340" s="70"/>
      <c r="T340" s="71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6" t="s">
        <v>354</v>
      </c>
      <c r="AU340" s="16" t="s">
        <v>86</v>
      </c>
    </row>
    <row r="341" spans="1:65" s="13" customFormat="1" ht="11.25">
      <c r="B341" s="203"/>
      <c r="C341" s="204"/>
      <c r="D341" s="198" t="s">
        <v>137</v>
      </c>
      <c r="E341" s="205" t="s">
        <v>1</v>
      </c>
      <c r="F341" s="206" t="s">
        <v>796</v>
      </c>
      <c r="G341" s="204"/>
      <c r="H341" s="207">
        <v>1</v>
      </c>
      <c r="I341" s="208"/>
      <c r="J341" s="204"/>
      <c r="K341" s="204"/>
      <c r="L341" s="209"/>
      <c r="M341" s="210"/>
      <c r="N341" s="211"/>
      <c r="O341" s="211"/>
      <c r="P341" s="211"/>
      <c r="Q341" s="211"/>
      <c r="R341" s="211"/>
      <c r="S341" s="211"/>
      <c r="T341" s="212"/>
      <c r="AT341" s="213" t="s">
        <v>137</v>
      </c>
      <c r="AU341" s="213" t="s">
        <v>86</v>
      </c>
      <c r="AV341" s="13" t="s">
        <v>86</v>
      </c>
      <c r="AW341" s="13" t="s">
        <v>32</v>
      </c>
      <c r="AX341" s="13" t="s">
        <v>83</v>
      </c>
      <c r="AY341" s="213" t="s">
        <v>126</v>
      </c>
    </row>
    <row r="342" spans="1:65" s="12" customFormat="1" ht="22.9" customHeight="1">
      <c r="B342" s="169"/>
      <c r="C342" s="170"/>
      <c r="D342" s="171" t="s">
        <v>74</v>
      </c>
      <c r="E342" s="183" t="s">
        <v>171</v>
      </c>
      <c r="F342" s="183" t="s">
        <v>841</v>
      </c>
      <c r="G342" s="170"/>
      <c r="H342" s="170"/>
      <c r="I342" s="173"/>
      <c r="J342" s="184">
        <f>BK342</f>
        <v>0</v>
      </c>
      <c r="K342" s="170"/>
      <c r="L342" s="175"/>
      <c r="M342" s="176"/>
      <c r="N342" s="177"/>
      <c r="O342" s="177"/>
      <c r="P342" s="178">
        <f>SUM(P343:P357)</f>
        <v>0</v>
      </c>
      <c r="Q342" s="177"/>
      <c r="R342" s="178">
        <f>SUM(R343:R357)</f>
        <v>13.327199999999999</v>
      </c>
      <c r="S342" s="177"/>
      <c r="T342" s="179">
        <f>SUM(T343:T357)</f>
        <v>16.799999999999997</v>
      </c>
      <c r="AR342" s="180" t="s">
        <v>83</v>
      </c>
      <c r="AT342" s="181" t="s">
        <v>74</v>
      </c>
      <c r="AU342" s="181" t="s">
        <v>83</v>
      </c>
      <c r="AY342" s="180" t="s">
        <v>126</v>
      </c>
      <c r="BK342" s="182">
        <f>SUM(BK343:BK357)</f>
        <v>0</v>
      </c>
    </row>
    <row r="343" spans="1:65" s="2" customFormat="1" ht="16.5" customHeight="1">
      <c r="A343" s="33"/>
      <c r="B343" s="34"/>
      <c r="C343" s="185" t="s">
        <v>842</v>
      </c>
      <c r="D343" s="185" t="s">
        <v>128</v>
      </c>
      <c r="E343" s="186" t="s">
        <v>843</v>
      </c>
      <c r="F343" s="187" t="s">
        <v>844</v>
      </c>
      <c r="G343" s="188" t="s">
        <v>174</v>
      </c>
      <c r="H343" s="189">
        <v>29.6</v>
      </c>
      <c r="I343" s="190"/>
      <c r="J343" s="191">
        <f>ROUND(I343*H343,2)</f>
        <v>0</v>
      </c>
      <c r="K343" s="187" t="s">
        <v>132</v>
      </c>
      <c r="L343" s="38"/>
      <c r="M343" s="192" t="s">
        <v>1</v>
      </c>
      <c r="N343" s="193" t="s">
        <v>40</v>
      </c>
      <c r="O343" s="70"/>
      <c r="P343" s="194">
        <f>O343*H343</f>
        <v>0</v>
      </c>
      <c r="Q343" s="194">
        <v>0</v>
      </c>
      <c r="R343" s="194">
        <f>Q343*H343</f>
        <v>0</v>
      </c>
      <c r="S343" s="194">
        <v>0</v>
      </c>
      <c r="T343" s="195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96" t="s">
        <v>133</v>
      </c>
      <c r="AT343" s="196" t="s">
        <v>128</v>
      </c>
      <c r="AU343" s="196" t="s">
        <v>86</v>
      </c>
      <c r="AY343" s="16" t="s">
        <v>126</v>
      </c>
      <c r="BE343" s="197">
        <f>IF(N343="základní",J343,0)</f>
        <v>0</v>
      </c>
      <c r="BF343" s="197">
        <f>IF(N343="snížená",J343,0)</f>
        <v>0</v>
      </c>
      <c r="BG343" s="197">
        <f>IF(N343="zákl. přenesená",J343,0)</f>
        <v>0</v>
      </c>
      <c r="BH343" s="197">
        <f>IF(N343="sníž. přenesená",J343,0)</f>
        <v>0</v>
      </c>
      <c r="BI343" s="197">
        <f>IF(N343="nulová",J343,0)</f>
        <v>0</v>
      </c>
      <c r="BJ343" s="16" t="s">
        <v>83</v>
      </c>
      <c r="BK343" s="197">
        <f>ROUND(I343*H343,2)</f>
        <v>0</v>
      </c>
      <c r="BL343" s="16" t="s">
        <v>133</v>
      </c>
      <c r="BM343" s="196" t="s">
        <v>845</v>
      </c>
    </row>
    <row r="344" spans="1:65" s="2" customFormat="1" ht="11.25">
      <c r="A344" s="33"/>
      <c r="B344" s="34"/>
      <c r="C344" s="35"/>
      <c r="D344" s="198" t="s">
        <v>135</v>
      </c>
      <c r="E344" s="35"/>
      <c r="F344" s="199" t="s">
        <v>846</v>
      </c>
      <c r="G344" s="35"/>
      <c r="H344" s="35"/>
      <c r="I344" s="200"/>
      <c r="J344" s="35"/>
      <c r="K344" s="35"/>
      <c r="L344" s="38"/>
      <c r="M344" s="201"/>
      <c r="N344" s="202"/>
      <c r="O344" s="70"/>
      <c r="P344" s="70"/>
      <c r="Q344" s="70"/>
      <c r="R344" s="70"/>
      <c r="S344" s="70"/>
      <c r="T344" s="71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T344" s="16" t="s">
        <v>135</v>
      </c>
      <c r="AU344" s="16" t="s">
        <v>86</v>
      </c>
    </row>
    <row r="345" spans="1:65" s="13" customFormat="1" ht="11.25">
      <c r="B345" s="203"/>
      <c r="C345" s="204"/>
      <c r="D345" s="198" t="s">
        <v>137</v>
      </c>
      <c r="E345" s="205" t="s">
        <v>1</v>
      </c>
      <c r="F345" s="206" t="s">
        <v>677</v>
      </c>
      <c r="G345" s="204"/>
      <c r="H345" s="207">
        <v>29.6</v>
      </c>
      <c r="I345" s="208"/>
      <c r="J345" s="204"/>
      <c r="K345" s="204"/>
      <c r="L345" s="209"/>
      <c r="M345" s="210"/>
      <c r="N345" s="211"/>
      <c r="O345" s="211"/>
      <c r="P345" s="211"/>
      <c r="Q345" s="211"/>
      <c r="R345" s="211"/>
      <c r="S345" s="211"/>
      <c r="T345" s="212"/>
      <c r="AT345" s="213" t="s">
        <v>137</v>
      </c>
      <c r="AU345" s="213" t="s">
        <v>86</v>
      </c>
      <c r="AV345" s="13" t="s">
        <v>86</v>
      </c>
      <c r="AW345" s="13" t="s">
        <v>32</v>
      </c>
      <c r="AX345" s="13" t="s">
        <v>83</v>
      </c>
      <c r="AY345" s="213" t="s">
        <v>126</v>
      </c>
    </row>
    <row r="346" spans="1:65" s="2" customFormat="1" ht="16.5" customHeight="1">
      <c r="A346" s="33"/>
      <c r="B346" s="34"/>
      <c r="C346" s="185" t="s">
        <v>847</v>
      </c>
      <c r="D346" s="185" t="s">
        <v>128</v>
      </c>
      <c r="E346" s="186" t="s">
        <v>848</v>
      </c>
      <c r="F346" s="187" t="s">
        <v>849</v>
      </c>
      <c r="G346" s="188" t="s">
        <v>174</v>
      </c>
      <c r="H346" s="189">
        <v>29.6</v>
      </c>
      <c r="I346" s="190"/>
      <c r="J346" s="191">
        <f>ROUND(I346*H346,2)</f>
        <v>0</v>
      </c>
      <c r="K346" s="187" t="s">
        <v>132</v>
      </c>
      <c r="L346" s="38"/>
      <c r="M346" s="192" t="s">
        <v>1</v>
      </c>
      <c r="N346" s="193" t="s">
        <v>40</v>
      </c>
      <c r="O346" s="70"/>
      <c r="P346" s="194">
        <f>O346*H346</f>
        <v>0</v>
      </c>
      <c r="Q346" s="194">
        <v>0</v>
      </c>
      <c r="R346" s="194">
        <f>Q346*H346</f>
        <v>0</v>
      </c>
      <c r="S346" s="194">
        <v>0</v>
      </c>
      <c r="T346" s="195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96" t="s">
        <v>133</v>
      </c>
      <c r="AT346" s="196" t="s">
        <v>128</v>
      </c>
      <c r="AU346" s="196" t="s">
        <v>86</v>
      </c>
      <c r="AY346" s="16" t="s">
        <v>126</v>
      </c>
      <c r="BE346" s="197">
        <f>IF(N346="základní",J346,0)</f>
        <v>0</v>
      </c>
      <c r="BF346" s="197">
        <f>IF(N346="snížená",J346,0)</f>
        <v>0</v>
      </c>
      <c r="BG346" s="197">
        <f>IF(N346="zákl. přenesená",J346,0)</f>
        <v>0</v>
      </c>
      <c r="BH346" s="197">
        <f>IF(N346="sníž. přenesená",J346,0)</f>
        <v>0</v>
      </c>
      <c r="BI346" s="197">
        <f>IF(N346="nulová",J346,0)</f>
        <v>0</v>
      </c>
      <c r="BJ346" s="16" t="s">
        <v>83</v>
      </c>
      <c r="BK346" s="197">
        <f>ROUND(I346*H346,2)</f>
        <v>0</v>
      </c>
      <c r="BL346" s="16" t="s">
        <v>133</v>
      </c>
      <c r="BM346" s="196" t="s">
        <v>850</v>
      </c>
    </row>
    <row r="347" spans="1:65" s="2" customFormat="1" ht="11.25">
      <c r="A347" s="33"/>
      <c r="B347" s="34"/>
      <c r="C347" s="35"/>
      <c r="D347" s="198" t="s">
        <v>135</v>
      </c>
      <c r="E347" s="35"/>
      <c r="F347" s="199" t="s">
        <v>851</v>
      </c>
      <c r="G347" s="35"/>
      <c r="H347" s="35"/>
      <c r="I347" s="200"/>
      <c r="J347" s="35"/>
      <c r="K347" s="35"/>
      <c r="L347" s="38"/>
      <c r="M347" s="201"/>
      <c r="N347" s="202"/>
      <c r="O347" s="70"/>
      <c r="P347" s="70"/>
      <c r="Q347" s="70"/>
      <c r="R347" s="70"/>
      <c r="S347" s="70"/>
      <c r="T347" s="71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T347" s="16" t="s">
        <v>135</v>
      </c>
      <c r="AU347" s="16" t="s">
        <v>86</v>
      </c>
    </row>
    <row r="348" spans="1:65" s="13" customFormat="1" ht="11.25">
      <c r="B348" s="203"/>
      <c r="C348" s="204"/>
      <c r="D348" s="198" t="s">
        <v>137</v>
      </c>
      <c r="E348" s="205" t="s">
        <v>1</v>
      </c>
      <c r="F348" s="206" t="s">
        <v>677</v>
      </c>
      <c r="G348" s="204"/>
      <c r="H348" s="207">
        <v>29.6</v>
      </c>
      <c r="I348" s="208"/>
      <c r="J348" s="204"/>
      <c r="K348" s="204"/>
      <c r="L348" s="209"/>
      <c r="M348" s="210"/>
      <c r="N348" s="211"/>
      <c r="O348" s="211"/>
      <c r="P348" s="211"/>
      <c r="Q348" s="211"/>
      <c r="R348" s="211"/>
      <c r="S348" s="211"/>
      <c r="T348" s="212"/>
      <c r="AT348" s="213" t="s">
        <v>137</v>
      </c>
      <c r="AU348" s="213" t="s">
        <v>86</v>
      </c>
      <c r="AV348" s="13" t="s">
        <v>86</v>
      </c>
      <c r="AW348" s="13" t="s">
        <v>32</v>
      </c>
      <c r="AX348" s="13" t="s">
        <v>83</v>
      </c>
      <c r="AY348" s="213" t="s">
        <v>126</v>
      </c>
    </row>
    <row r="349" spans="1:65" s="2" customFormat="1" ht="16.5" customHeight="1">
      <c r="A349" s="33"/>
      <c r="B349" s="34"/>
      <c r="C349" s="185" t="s">
        <v>852</v>
      </c>
      <c r="D349" s="185" t="s">
        <v>128</v>
      </c>
      <c r="E349" s="186" t="s">
        <v>853</v>
      </c>
      <c r="F349" s="187" t="s">
        <v>854</v>
      </c>
      <c r="G349" s="188" t="s">
        <v>174</v>
      </c>
      <c r="H349" s="189">
        <v>48</v>
      </c>
      <c r="I349" s="190"/>
      <c r="J349" s="191">
        <f>ROUND(I349*H349,2)</f>
        <v>0</v>
      </c>
      <c r="K349" s="187" t="s">
        <v>132</v>
      </c>
      <c r="L349" s="38"/>
      <c r="M349" s="192" t="s">
        <v>1</v>
      </c>
      <c r="N349" s="193" t="s">
        <v>40</v>
      </c>
      <c r="O349" s="70"/>
      <c r="P349" s="194">
        <f>O349*H349</f>
        <v>0</v>
      </c>
      <c r="Q349" s="194">
        <v>0.16370999999999999</v>
      </c>
      <c r="R349" s="194">
        <f>Q349*H349</f>
        <v>7.8580799999999993</v>
      </c>
      <c r="S349" s="194">
        <v>0</v>
      </c>
      <c r="T349" s="195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96" t="s">
        <v>133</v>
      </c>
      <c r="AT349" s="196" t="s">
        <v>128</v>
      </c>
      <c r="AU349" s="196" t="s">
        <v>86</v>
      </c>
      <c r="AY349" s="16" t="s">
        <v>126</v>
      </c>
      <c r="BE349" s="197">
        <f>IF(N349="základní",J349,0)</f>
        <v>0</v>
      </c>
      <c r="BF349" s="197">
        <f>IF(N349="snížená",J349,0)</f>
        <v>0</v>
      </c>
      <c r="BG349" s="197">
        <f>IF(N349="zákl. přenesená",J349,0)</f>
        <v>0</v>
      </c>
      <c r="BH349" s="197">
        <f>IF(N349="sníž. přenesená",J349,0)</f>
        <v>0</v>
      </c>
      <c r="BI349" s="197">
        <f>IF(N349="nulová",J349,0)</f>
        <v>0</v>
      </c>
      <c r="BJ349" s="16" t="s">
        <v>83</v>
      </c>
      <c r="BK349" s="197">
        <f>ROUND(I349*H349,2)</f>
        <v>0</v>
      </c>
      <c r="BL349" s="16" t="s">
        <v>133</v>
      </c>
      <c r="BM349" s="196" t="s">
        <v>855</v>
      </c>
    </row>
    <row r="350" spans="1:65" s="2" customFormat="1" ht="19.5">
      <c r="A350" s="33"/>
      <c r="B350" s="34"/>
      <c r="C350" s="35"/>
      <c r="D350" s="198" t="s">
        <v>135</v>
      </c>
      <c r="E350" s="35"/>
      <c r="F350" s="199" t="s">
        <v>856</v>
      </c>
      <c r="G350" s="35"/>
      <c r="H350" s="35"/>
      <c r="I350" s="200"/>
      <c r="J350" s="35"/>
      <c r="K350" s="35"/>
      <c r="L350" s="38"/>
      <c r="M350" s="201"/>
      <c r="N350" s="202"/>
      <c r="O350" s="70"/>
      <c r="P350" s="70"/>
      <c r="Q350" s="70"/>
      <c r="R350" s="70"/>
      <c r="S350" s="70"/>
      <c r="T350" s="71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T350" s="16" t="s">
        <v>135</v>
      </c>
      <c r="AU350" s="16" t="s">
        <v>86</v>
      </c>
    </row>
    <row r="351" spans="1:65" s="13" customFormat="1" ht="11.25">
      <c r="B351" s="203"/>
      <c r="C351" s="204"/>
      <c r="D351" s="198" t="s">
        <v>137</v>
      </c>
      <c r="E351" s="205" t="s">
        <v>1</v>
      </c>
      <c r="F351" s="206" t="s">
        <v>857</v>
      </c>
      <c r="G351" s="204"/>
      <c r="H351" s="207">
        <v>48</v>
      </c>
      <c r="I351" s="208"/>
      <c r="J351" s="204"/>
      <c r="K351" s="204"/>
      <c r="L351" s="209"/>
      <c r="M351" s="210"/>
      <c r="N351" s="211"/>
      <c r="O351" s="211"/>
      <c r="P351" s="211"/>
      <c r="Q351" s="211"/>
      <c r="R351" s="211"/>
      <c r="S351" s="211"/>
      <c r="T351" s="212"/>
      <c r="AT351" s="213" t="s">
        <v>137</v>
      </c>
      <c r="AU351" s="213" t="s">
        <v>86</v>
      </c>
      <c r="AV351" s="13" t="s">
        <v>86</v>
      </c>
      <c r="AW351" s="13" t="s">
        <v>32</v>
      </c>
      <c r="AX351" s="13" t="s">
        <v>83</v>
      </c>
      <c r="AY351" s="213" t="s">
        <v>126</v>
      </c>
    </row>
    <row r="352" spans="1:65" s="2" customFormat="1" ht="16.5" customHeight="1">
      <c r="A352" s="33"/>
      <c r="B352" s="34"/>
      <c r="C352" s="225" t="s">
        <v>858</v>
      </c>
      <c r="D352" s="225" t="s">
        <v>390</v>
      </c>
      <c r="E352" s="226" t="s">
        <v>859</v>
      </c>
      <c r="F352" s="227" t="s">
        <v>860</v>
      </c>
      <c r="G352" s="228" t="s">
        <v>174</v>
      </c>
      <c r="H352" s="229">
        <v>48</v>
      </c>
      <c r="I352" s="230"/>
      <c r="J352" s="231">
        <f>ROUND(I352*H352,2)</f>
        <v>0</v>
      </c>
      <c r="K352" s="227" t="s">
        <v>132</v>
      </c>
      <c r="L352" s="232"/>
      <c r="M352" s="233" t="s">
        <v>1</v>
      </c>
      <c r="N352" s="234" t="s">
        <v>40</v>
      </c>
      <c r="O352" s="70"/>
      <c r="P352" s="194">
        <f>O352*H352</f>
        <v>0</v>
      </c>
      <c r="Q352" s="194">
        <v>0.11394</v>
      </c>
      <c r="R352" s="194">
        <f>Q352*H352</f>
        <v>5.4691200000000002</v>
      </c>
      <c r="S352" s="194">
        <v>0</v>
      </c>
      <c r="T352" s="195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96" t="s">
        <v>167</v>
      </c>
      <c r="AT352" s="196" t="s">
        <v>390</v>
      </c>
      <c r="AU352" s="196" t="s">
        <v>86</v>
      </c>
      <c r="AY352" s="16" t="s">
        <v>126</v>
      </c>
      <c r="BE352" s="197">
        <f>IF(N352="základní",J352,0)</f>
        <v>0</v>
      </c>
      <c r="BF352" s="197">
        <f>IF(N352="snížená",J352,0)</f>
        <v>0</v>
      </c>
      <c r="BG352" s="197">
        <f>IF(N352="zákl. přenesená",J352,0)</f>
        <v>0</v>
      </c>
      <c r="BH352" s="197">
        <f>IF(N352="sníž. přenesená",J352,0)</f>
        <v>0</v>
      </c>
      <c r="BI352" s="197">
        <f>IF(N352="nulová",J352,0)</f>
        <v>0</v>
      </c>
      <c r="BJ352" s="16" t="s">
        <v>83</v>
      </c>
      <c r="BK352" s="197">
        <f>ROUND(I352*H352,2)</f>
        <v>0</v>
      </c>
      <c r="BL352" s="16" t="s">
        <v>133</v>
      </c>
      <c r="BM352" s="196" t="s">
        <v>861</v>
      </c>
    </row>
    <row r="353" spans="1:65" s="2" customFormat="1" ht="11.25">
      <c r="A353" s="33"/>
      <c r="B353" s="34"/>
      <c r="C353" s="35"/>
      <c r="D353" s="198" t="s">
        <v>135</v>
      </c>
      <c r="E353" s="35"/>
      <c r="F353" s="199" t="s">
        <v>860</v>
      </c>
      <c r="G353" s="35"/>
      <c r="H353" s="35"/>
      <c r="I353" s="200"/>
      <c r="J353" s="35"/>
      <c r="K353" s="35"/>
      <c r="L353" s="38"/>
      <c r="M353" s="201"/>
      <c r="N353" s="202"/>
      <c r="O353" s="70"/>
      <c r="P353" s="70"/>
      <c r="Q353" s="70"/>
      <c r="R353" s="70"/>
      <c r="S353" s="70"/>
      <c r="T353" s="71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T353" s="16" t="s">
        <v>135</v>
      </c>
      <c r="AU353" s="16" t="s">
        <v>86</v>
      </c>
    </row>
    <row r="354" spans="1:65" s="2" customFormat="1" ht="16.5" customHeight="1">
      <c r="A354" s="33"/>
      <c r="B354" s="34"/>
      <c r="C354" s="185" t="s">
        <v>862</v>
      </c>
      <c r="D354" s="185" t="s">
        <v>128</v>
      </c>
      <c r="E354" s="186" t="s">
        <v>863</v>
      </c>
      <c r="F354" s="187" t="s">
        <v>864</v>
      </c>
      <c r="G354" s="188" t="s">
        <v>174</v>
      </c>
      <c r="H354" s="189">
        <v>48</v>
      </c>
      <c r="I354" s="190"/>
      <c r="J354" s="191">
        <f>ROUND(I354*H354,2)</f>
        <v>0</v>
      </c>
      <c r="K354" s="187" t="s">
        <v>132</v>
      </c>
      <c r="L354" s="38"/>
      <c r="M354" s="192" t="s">
        <v>1</v>
      </c>
      <c r="N354" s="193" t="s">
        <v>40</v>
      </c>
      <c r="O354" s="70"/>
      <c r="P354" s="194">
        <f>O354*H354</f>
        <v>0</v>
      </c>
      <c r="Q354" s="194">
        <v>0</v>
      </c>
      <c r="R354" s="194">
        <f>Q354*H354</f>
        <v>0</v>
      </c>
      <c r="S354" s="194">
        <v>0.35</v>
      </c>
      <c r="T354" s="195">
        <f>S354*H354</f>
        <v>16.799999999999997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96" t="s">
        <v>133</v>
      </c>
      <c r="AT354" s="196" t="s">
        <v>128</v>
      </c>
      <c r="AU354" s="196" t="s">
        <v>86</v>
      </c>
      <c r="AY354" s="16" t="s">
        <v>126</v>
      </c>
      <c r="BE354" s="197">
        <f>IF(N354="základní",J354,0)</f>
        <v>0</v>
      </c>
      <c r="BF354" s="197">
        <f>IF(N354="snížená",J354,0)</f>
        <v>0</v>
      </c>
      <c r="BG354" s="197">
        <f>IF(N354="zákl. přenesená",J354,0)</f>
        <v>0</v>
      </c>
      <c r="BH354" s="197">
        <f>IF(N354="sníž. přenesená",J354,0)</f>
        <v>0</v>
      </c>
      <c r="BI354" s="197">
        <f>IF(N354="nulová",J354,0)</f>
        <v>0</v>
      </c>
      <c r="BJ354" s="16" t="s">
        <v>83</v>
      </c>
      <c r="BK354" s="197">
        <f>ROUND(I354*H354,2)</f>
        <v>0</v>
      </c>
      <c r="BL354" s="16" t="s">
        <v>133</v>
      </c>
      <c r="BM354" s="196" t="s">
        <v>865</v>
      </c>
    </row>
    <row r="355" spans="1:65" s="2" customFormat="1" ht="19.5">
      <c r="A355" s="33"/>
      <c r="B355" s="34"/>
      <c r="C355" s="35"/>
      <c r="D355" s="198" t="s">
        <v>135</v>
      </c>
      <c r="E355" s="35"/>
      <c r="F355" s="199" t="s">
        <v>866</v>
      </c>
      <c r="G355" s="35"/>
      <c r="H355" s="35"/>
      <c r="I355" s="200"/>
      <c r="J355" s="35"/>
      <c r="K355" s="35"/>
      <c r="L355" s="38"/>
      <c r="M355" s="201"/>
      <c r="N355" s="202"/>
      <c r="O355" s="70"/>
      <c r="P355" s="70"/>
      <c r="Q355" s="70"/>
      <c r="R355" s="70"/>
      <c r="S355" s="70"/>
      <c r="T355" s="71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T355" s="16" t="s">
        <v>135</v>
      </c>
      <c r="AU355" s="16" t="s">
        <v>86</v>
      </c>
    </row>
    <row r="356" spans="1:65" s="2" customFormat="1" ht="19.5">
      <c r="A356" s="33"/>
      <c r="B356" s="34"/>
      <c r="C356" s="35"/>
      <c r="D356" s="198" t="s">
        <v>354</v>
      </c>
      <c r="E356" s="35"/>
      <c r="F356" s="214" t="s">
        <v>867</v>
      </c>
      <c r="G356" s="35"/>
      <c r="H356" s="35"/>
      <c r="I356" s="200"/>
      <c r="J356" s="35"/>
      <c r="K356" s="35"/>
      <c r="L356" s="38"/>
      <c r="M356" s="201"/>
      <c r="N356" s="202"/>
      <c r="O356" s="70"/>
      <c r="P356" s="70"/>
      <c r="Q356" s="70"/>
      <c r="R356" s="70"/>
      <c r="S356" s="70"/>
      <c r="T356" s="71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T356" s="16" t="s">
        <v>354</v>
      </c>
      <c r="AU356" s="16" t="s">
        <v>86</v>
      </c>
    </row>
    <row r="357" spans="1:65" s="13" customFormat="1" ht="11.25">
      <c r="B357" s="203"/>
      <c r="C357" s="204"/>
      <c r="D357" s="198" t="s">
        <v>137</v>
      </c>
      <c r="E357" s="205" t="s">
        <v>1</v>
      </c>
      <c r="F357" s="206" t="s">
        <v>857</v>
      </c>
      <c r="G357" s="204"/>
      <c r="H357" s="207">
        <v>48</v>
      </c>
      <c r="I357" s="208"/>
      <c r="J357" s="204"/>
      <c r="K357" s="204"/>
      <c r="L357" s="209"/>
      <c r="M357" s="210"/>
      <c r="N357" s="211"/>
      <c r="O357" s="211"/>
      <c r="P357" s="211"/>
      <c r="Q357" s="211"/>
      <c r="R357" s="211"/>
      <c r="S357" s="211"/>
      <c r="T357" s="212"/>
      <c r="AT357" s="213" t="s">
        <v>137</v>
      </c>
      <c r="AU357" s="213" t="s">
        <v>86</v>
      </c>
      <c r="AV357" s="13" t="s">
        <v>86</v>
      </c>
      <c r="AW357" s="13" t="s">
        <v>32</v>
      </c>
      <c r="AX357" s="13" t="s">
        <v>83</v>
      </c>
      <c r="AY357" s="213" t="s">
        <v>126</v>
      </c>
    </row>
    <row r="358" spans="1:65" s="12" customFormat="1" ht="22.9" customHeight="1">
      <c r="B358" s="169"/>
      <c r="C358" s="170"/>
      <c r="D358" s="171" t="s">
        <v>74</v>
      </c>
      <c r="E358" s="183" t="s">
        <v>868</v>
      </c>
      <c r="F358" s="183" t="s">
        <v>869</v>
      </c>
      <c r="G358" s="170"/>
      <c r="H358" s="170"/>
      <c r="I358" s="173"/>
      <c r="J358" s="184">
        <f>BK358</f>
        <v>0</v>
      </c>
      <c r="K358" s="170"/>
      <c r="L358" s="175"/>
      <c r="M358" s="176"/>
      <c r="N358" s="177"/>
      <c r="O358" s="177"/>
      <c r="P358" s="178">
        <f>SUM(P359:P379)</f>
        <v>0</v>
      </c>
      <c r="Q358" s="177"/>
      <c r="R358" s="178">
        <f>SUM(R359:R379)</f>
        <v>0</v>
      </c>
      <c r="S358" s="177"/>
      <c r="T358" s="179">
        <f>SUM(T359:T379)</f>
        <v>0</v>
      </c>
      <c r="AR358" s="180" t="s">
        <v>83</v>
      </c>
      <c r="AT358" s="181" t="s">
        <v>74</v>
      </c>
      <c r="AU358" s="181" t="s">
        <v>83</v>
      </c>
      <c r="AY358" s="180" t="s">
        <v>126</v>
      </c>
      <c r="BK358" s="182">
        <f>SUM(BK359:BK379)</f>
        <v>0</v>
      </c>
    </row>
    <row r="359" spans="1:65" s="2" customFormat="1" ht="16.5" customHeight="1">
      <c r="A359" s="33"/>
      <c r="B359" s="34"/>
      <c r="C359" s="185" t="s">
        <v>870</v>
      </c>
      <c r="D359" s="185" t="s">
        <v>128</v>
      </c>
      <c r="E359" s="186" t="s">
        <v>871</v>
      </c>
      <c r="F359" s="187" t="s">
        <v>872</v>
      </c>
      <c r="G359" s="188" t="s">
        <v>299</v>
      </c>
      <c r="H359" s="189">
        <v>11.881</v>
      </c>
      <c r="I359" s="190"/>
      <c r="J359" s="191">
        <f>ROUND(I359*H359,2)</f>
        <v>0</v>
      </c>
      <c r="K359" s="187" t="s">
        <v>132</v>
      </c>
      <c r="L359" s="38"/>
      <c r="M359" s="192" t="s">
        <v>1</v>
      </c>
      <c r="N359" s="193" t="s">
        <v>40</v>
      </c>
      <c r="O359" s="70"/>
      <c r="P359" s="194">
        <f>O359*H359</f>
        <v>0</v>
      </c>
      <c r="Q359" s="194">
        <v>0</v>
      </c>
      <c r="R359" s="194">
        <f>Q359*H359</f>
        <v>0</v>
      </c>
      <c r="S359" s="194">
        <v>0</v>
      </c>
      <c r="T359" s="195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96" t="s">
        <v>133</v>
      </c>
      <c r="AT359" s="196" t="s">
        <v>128</v>
      </c>
      <c r="AU359" s="196" t="s">
        <v>86</v>
      </c>
      <c r="AY359" s="16" t="s">
        <v>126</v>
      </c>
      <c r="BE359" s="197">
        <f>IF(N359="základní",J359,0)</f>
        <v>0</v>
      </c>
      <c r="BF359" s="197">
        <f>IF(N359="snížená",J359,0)</f>
        <v>0</v>
      </c>
      <c r="BG359" s="197">
        <f>IF(N359="zákl. přenesená",J359,0)</f>
        <v>0</v>
      </c>
      <c r="BH359" s="197">
        <f>IF(N359="sníž. přenesená",J359,0)</f>
        <v>0</v>
      </c>
      <c r="BI359" s="197">
        <f>IF(N359="nulová",J359,0)</f>
        <v>0</v>
      </c>
      <c r="BJ359" s="16" t="s">
        <v>83</v>
      </c>
      <c r="BK359" s="197">
        <f>ROUND(I359*H359,2)</f>
        <v>0</v>
      </c>
      <c r="BL359" s="16" t="s">
        <v>133</v>
      </c>
      <c r="BM359" s="196" t="s">
        <v>873</v>
      </c>
    </row>
    <row r="360" spans="1:65" s="2" customFormat="1" ht="11.25">
      <c r="A360" s="33"/>
      <c r="B360" s="34"/>
      <c r="C360" s="35"/>
      <c r="D360" s="198" t="s">
        <v>135</v>
      </c>
      <c r="E360" s="35"/>
      <c r="F360" s="199" t="s">
        <v>874</v>
      </c>
      <c r="G360" s="35"/>
      <c r="H360" s="35"/>
      <c r="I360" s="200"/>
      <c r="J360" s="35"/>
      <c r="K360" s="35"/>
      <c r="L360" s="38"/>
      <c r="M360" s="201"/>
      <c r="N360" s="202"/>
      <c r="O360" s="70"/>
      <c r="P360" s="70"/>
      <c r="Q360" s="70"/>
      <c r="R360" s="70"/>
      <c r="S360" s="70"/>
      <c r="T360" s="71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T360" s="16" t="s">
        <v>135</v>
      </c>
      <c r="AU360" s="16" t="s">
        <v>86</v>
      </c>
    </row>
    <row r="361" spans="1:65" s="13" customFormat="1" ht="11.25">
      <c r="B361" s="203"/>
      <c r="C361" s="204"/>
      <c r="D361" s="198" t="s">
        <v>137</v>
      </c>
      <c r="E361" s="205" t="s">
        <v>1</v>
      </c>
      <c r="F361" s="206" t="s">
        <v>875</v>
      </c>
      <c r="G361" s="204"/>
      <c r="H361" s="207">
        <v>11.881</v>
      </c>
      <c r="I361" s="208"/>
      <c r="J361" s="204"/>
      <c r="K361" s="204"/>
      <c r="L361" s="209"/>
      <c r="M361" s="210"/>
      <c r="N361" s="211"/>
      <c r="O361" s="211"/>
      <c r="P361" s="211"/>
      <c r="Q361" s="211"/>
      <c r="R361" s="211"/>
      <c r="S361" s="211"/>
      <c r="T361" s="212"/>
      <c r="AT361" s="213" t="s">
        <v>137</v>
      </c>
      <c r="AU361" s="213" t="s">
        <v>86</v>
      </c>
      <c r="AV361" s="13" t="s">
        <v>86</v>
      </c>
      <c r="AW361" s="13" t="s">
        <v>32</v>
      </c>
      <c r="AX361" s="13" t="s">
        <v>83</v>
      </c>
      <c r="AY361" s="213" t="s">
        <v>126</v>
      </c>
    </row>
    <row r="362" spans="1:65" s="2" customFormat="1" ht="16.5" customHeight="1">
      <c r="A362" s="33"/>
      <c r="B362" s="34"/>
      <c r="C362" s="185" t="s">
        <v>876</v>
      </c>
      <c r="D362" s="185" t="s">
        <v>128</v>
      </c>
      <c r="E362" s="186" t="s">
        <v>877</v>
      </c>
      <c r="F362" s="187" t="s">
        <v>878</v>
      </c>
      <c r="G362" s="188" t="s">
        <v>299</v>
      </c>
      <c r="H362" s="189">
        <v>130.691</v>
      </c>
      <c r="I362" s="190"/>
      <c r="J362" s="191">
        <f>ROUND(I362*H362,2)</f>
        <v>0</v>
      </c>
      <c r="K362" s="187" t="s">
        <v>132</v>
      </c>
      <c r="L362" s="38"/>
      <c r="M362" s="192" t="s">
        <v>1</v>
      </c>
      <c r="N362" s="193" t="s">
        <v>40</v>
      </c>
      <c r="O362" s="70"/>
      <c r="P362" s="194">
        <f>O362*H362</f>
        <v>0</v>
      </c>
      <c r="Q362" s="194">
        <v>0</v>
      </c>
      <c r="R362" s="194">
        <f>Q362*H362</f>
        <v>0</v>
      </c>
      <c r="S362" s="194">
        <v>0</v>
      </c>
      <c r="T362" s="195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96" t="s">
        <v>133</v>
      </c>
      <c r="AT362" s="196" t="s">
        <v>128</v>
      </c>
      <c r="AU362" s="196" t="s">
        <v>86</v>
      </c>
      <c r="AY362" s="16" t="s">
        <v>126</v>
      </c>
      <c r="BE362" s="197">
        <f>IF(N362="základní",J362,0)</f>
        <v>0</v>
      </c>
      <c r="BF362" s="197">
        <f>IF(N362="snížená",J362,0)</f>
        <v>0</v>
      </c>
      <c r="BG362" s="197">
        <f>IF(N362="zákl. přenesená",J362,0)</f>
        <v>0</v>
      </c>
      <c r="BH362" s="197">
        <f>IF(N362="sníž. přenesená",J362,0)</f>
        <v>0</v>
      </c>
      <c r="BI362" s="197">
        <f>IF(N362="nulová",J362,0)</f>
        <v>0</v>
      </c>
      <c r="BJ362" s="16" t="s">
        <v>83</v>
      </c>
      <c r="BK362" s="197">
        <f>ROUND(I362*H362,2)</f>
        <v>0</v>
      </c>
      <c r="BL362" s="16" t="s">
        <v>133</v>
      </c>
      <c r="BM362" s="196" t="s">
        <v>879</v>
      </c>
    </row>
    <row r="363" spans="1:65" s="2" customFormat="1" ht="11.25">
      <c r="A363" s="33"/>
      <c r="B363" s="34"/>
      <c r="C363" s="35"/>
      <c r="D363" s="198" t="s">
        <v>135</v>
      </c>
      <c r="E363" s="35"/>
      <c r="F363" s="199" t="s">
        <v>880</v>
      </c>
      <c r="G363" s="35"/>
      <c r="H363" s="35"/>
      <c r="I363" s="200"/>
      <c r="J363" s="35"/>
      <c r="K363" s="35"/>
      <c r="L363" s="38"/>
      <c r="M363" s="201"/>
      <c r="N363" s="202"/>
      <c r="O363" s="70"/>
      <c r="P363" s="70"/>
      <c r="Q363" s="70"/>
      <c r="R363" s="70"/>
      <c r="S363" s="70"/>
      <c r="T363" s="71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T363" s="16" t="s">
        <v>135</v>
      </c>
      <c r="AU363" s="16" t="s">
        <v>86</v>
      </c>
    </row>
    <row r="364" spans="1:65" s="13" customFormat="1" ht="11.25">
      <c r="B364" s="203"/>
      <c r="C364" s="204"/>
      <c r="D364" s="198" t="s">
        <v>137</v>
      </c>
      <c r="E364" s="205" t="s">
        <v>1</v>
      </c>
      <c r="F364" s="206" t="s">
        <v>881</v>
      </c>
      <c r="G364" s="204"/>
      <c r="H364" s="207">
        <v>130.691</v>
      </c>
      <c r="I364" s="208"/>
      <c r="J364" s="204"/>
      <c r="K364" s="204"/>
      <c r="L364" s="209"/>
      <c r="M364" s="210"/>
      <c r="N364" s="211"/>
      <c r="O364" s="211"/>
      <c r="P364" s="211"/>
      <c r="Q364" s="211"/>
      <c r="R364" s="211"/>
      <c r="S364" s="211"/>
      <c r="T364" s="212"/>
      <c r="AT364" s="213" t="s">
        <v>137</v>
      </c>
      <c r="AU364" s="213" t="s">
        <v>86</v>
      </c>
      <c r="AV364" s="13" t="s">
        <v>86</v>
      </c>
      <c r="AW364" s="13" t="s">
        <v>32</v>
      </c>
      <c r="AX364" s="13" t="s">
        <v>83</v>
      </c>
      <c r="AY364" s="213" t="s">
        <v>126</v>
      </c>
    </row>
    <row r="365" spans="1:65" s="2" customFormat="1" ht="16.5" customHeight="1">
      <c r="A365" s="33"/>
      <c r="B365" s="34"/>
      <c r="C365" s="185" t="s">
        <v>882</v>
      </c>
      <c r="D365" s="185" t="s">
        <v>128</v>
      </c>
      <c r="E365" s="186" t="s">
        <v>883</v>
      </c>
      <c r="F365" s="187" t="s">
        <v>884</v>
      </c>
      <c r="G365" s="188" t="s">
        <v>299</v>
      </c>
      <c r="H365" s="189">
        <v>16.8</v>
      </c>
      <c r="I365" s="190"/>
      <c r="J365" s="191">
        <f>ROUND(I365*H365,2)</f>
        <v>0</v>
      </c>
      <c r="K365" s="187" t="s">
        <v>132</v>
      </c>
      <c r="L365" s="38"/>
      <c r="M365" s="192" t="s">
        <v>1</v>
      </c>
      <c r="N365" s="193" t="s">
        <v>40</v>
      </c>
      <c r="O365" s="70"/>
      <c r="P365" s="194">
        <f>O365*H365</f>
        <v>0</v>
      </c>
      <c r="Q365" s="194">
        <v>0</v>
      </c>
      <c r="R365" s="194">
        <f>Q365*H365</f>
        <v>0</v>
      </c>
      <c r="S365" s="194">
        <v>0</v>
      </c>
      <c r="T365" s="195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96" t="s">
        <v>133</v>
      </c>
      <c r="AT365" s="196" t="s">
        <v>128</v>
      </c>
      <c r="AU365" s="196" t="s">
        <v>86</v>
      </c>
      <c r="AY365" s="16" t="s">
        <v>126</v>
      </c>
      <c r="BE365" s="197">
        <f>IF(N365="základní",J365,0)</f>
        <v>0</v>
      </c>
      <c r="BF365" s="197">
        <f>IF(N365="snížená",J365,0)</f>
        <v>0</v>
      </c>
      <c r="BG365" s="197">
        <f>IF(N365="zákl. přenesená",J365,0)</f>
        <v>0</v>
      </c>
      <c r="BH365" s="197">
        <f>IF(N365="sníž. přenesená",J365,0)</f>
        <v>0</v>
      </c>
      <c r="BI365" s="197">
        <f>IF(N365="nulová",J365,0)</f>
        <v>0</v>
      </c>
      <c r="BJ365" s="16" t="s">
        <v>83</v>
      </c>
      <c r="BK365" s="197">
        <f>ROUND(I365*H365,2)</f>
        <v>0</v>
      </c>
      <c r="BL365" s="16" t="s">
        <v>133</v>
      </c>
      <c r="BM365" s="196" t="s">
        <v>885</v>
      </c>
    </row>
    <row r="366" spans="1:65" s="2" customFormat="1" ht="11.25">
      <c r="A366" s="33"/>
      <c r="B366" s="34"/>
      <c r="C366" s="35"/>
      <c r="D366" s="198" t="s">
        <v>135</v>
      </c>
      <c r="E366" s="35"/>
      <c r="F366" s="199" t="s">
        <v>886</v>
      </c>
      <c r="G366" s="35"/>
      <c r="H366" s="35"/>
      <c r="I366" s="200"/>
      <c r="J366" s="35"/>
      <c r="K366" s="35"/>
      <c r="L366" s="38"/>
      <c r="M366" s="201"/>
      <c r="N366" s="202"/>
      <c r="O366" s="70"/>
      <c r="P366" s="70"/>
      <c r="Q366" s="70"/>
      <c r="R366" s="70"/>
      <c r="S366" s="70"/>
      <c r="T366" s="71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T366" s="16" t="s">
        <v>135</v>
      </c>
      <c r="AU366" s="16" t="s">
        <v>86</v>
      </c>
    </row>
    <row r="367" spans="1:65" s="13" customFormat="1" ht="11.25">
      <c r="B367" s="203"/>
      <c r="C367" s="204"/>
      <c r="D367" s="198" t="s">
        <v>137</v>
      </c>
      <c r="E367" s="205" t="s">
        <v>1</v>
      </c>
      <c r="F367" s="206" t="s">
        <v>887</v>
      </c>
      <c r="G367" s="204"/>
      <c r="H367" s="207">
        <v>16.8</v>
      </c>
      <c r="I367" s="208"/>
      <c r="J367" s="204"/>
      <c r="K367" s="204"/>
      <c r="L367" s="209"/>
      <c r="M367" s="210"/>
      <c r="N367" s="211"/>
      <c r="O367" s="211"/>
      <c r="P367" s="211"/>
      <c r="Q367" s="211"/>
      <c r="R367" s="211"/>
      <c r="S367" s="211"/>
      <c r="T367" s="212"/>
      <c r="AT367" s="213" t="s">
        <v>137</v>
      </c>
      <c r="AU367" s="213" t="s">
        <v>86</v>
      </c>
      <c r="AV367" s="13" t="s">
        <v>86</v>
      </c>
      <c r="AW367" s="13" t="s">
        <v>32</v>
      </c>
      <c r="AX367" s="13" t="s">
        <v>83</v>
      </c>
      <c r="AY367" s="213" t="s">
        <v>126</v>
      </c>
    </row>
    <row r="368" spans="1:65" s="2" customFormat="1" ht="16.5" customHeight="1">
      <c r="A368" s="33"/>
      <c r="B368" s="34"/>
      <c r="C368" s="185" t="s">
        <v>888</v>
      </c>
      <c r="D368" s="185" t="s">
        <v>128</v>
      </c>
      <c r="E368" s="186" t="s">
        <v>889</v>
      </c>
      <c r="F368" s="187" t="s">
        <v>890</v>
      </c>
      <c r="G368" s="188" t="s">
        <v>299</v>
      </c>
      <c r="H368" s="189">
        <v>184.8</v>
      </c>
      <c r="I368" s="190"/>
      <c r="J368" s="191">
        <f>ROUND(I368*H368,2)</f>
        <v>0</v>
      </c>
      <c r="K368" s="187" t="s">
        <v>132</v>
      </c>
      <c r="L368" s="38"/>
      <c r="M368" s="192" t="s">
        <v>1</v>
      </c>
      <c r="N368" s="193" t="s">
        <v>40</v>
      </c>
      <c r="O368" s="70"/>
      <c r="P368" s="194">
        <f>O368*H368</f>
        <v>0</v>
      </c>
      <c r="Q368" s="194">
        <v>0</v>
      </c>
      <c r="R368" s="194">
        <f>Q368*H368</f>
        <v>0</v>
      </c>
      <c r="S368" s="194">
        <v>0</v>
      </c>
      <c r="T368" s="195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96" t="s">
        <v>133</v>
      </c>
      <c r="AT368" s="196" t="s">
        <v>128</v>
      </c>
      <c r="AU368" s="196" t="s">
        <v>86</v>
      </c>
      <c r="AY368" s="16" t="s">
        <v>126</v>
      </c>
      <c r="BE368" s="197">
        <f>IF(N368="základní",J368,0)</f>
        <v>0</v>
      </c>
      <c r="BF368" s="197">
        <f>IF(N368="snížená",J368,0)</f>
        <v>0</v>
      </c>
      <c r="BG368" s="197">
        <f>IF(N368="zákl. přenesená",J368,0)</f>
        <v>0</v>
      </c>
      <c r="BH368" s="197">
        <f>IF(N368="sníž. přenesená",J368,0)</f>
        <v>0</v>
      </c>
      <c r="BI368" s="197">
        <f>IF(N368="nulová",J368,0)</f>
        <v>0</v>
      </c>
      <c r="BJ368" s="16" t="s">
        <v>83</v>
      </c>
      <c r="BK368" s="197">
        <f>ROUND(I368*H368,2)</f>
        <v>0</v>
      </c>
      <c r="BL368" s="16" t="s">
        <v>133</v>
      </c>
      <c r="BM368" s="196" t="s">
        <v>891</v>
      </c>
    </row>
    <row r="369" spans="1:65" s="2" customFormat="1" ht="19.5">
      <c r="A369" s="33"/>
      <c r="B369" s="34"/>
      <c r="C369" s="35"/>
      <c r="D369" s="198" t="s">
        <v>135</v>
      </c>
      <c r="E369" s="35"/>
      <c r="F369" s="199" t="s">
        <v>892</v>
      </c>
      <c r="G369" s="35"/>
      <c r="H369" s="35"/>
      <c r="I369" s="200"/>
      <c r="J369" s="35"/>
      <c r="K369" s="35"/>
      <c r="L369" s="38"/>
      <c r="M369" s="201"/>
      <c r="N369" s="202"/>
      <c r="O369" s="70"/>
      <c r="P369" s="70"/>
      <c r="Q369" s="70"/>
      <c r="R369" s="70"/>
      <c r="S369" s="70"/>
      <c r="T369" s="71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T369" s="16" t="s">
        <v>135</v>
      </c>
      <c r="AU369" s="16" t="s">
        <v>86</v>
      </c>
    </row>
    <row r="370" spans="1:65" s="13" customFormat="1" ht="11.25">
      <c r="B370" s="203"/>
      <c r="C370" s="204"/>
      <c r="D370" s="198" t="s">
        <v>137</v>
      </c>
      <c r="E370" s="205" t="s">
        <v>1</v>
      </c>
      <c r="F370" s="206" t="s">
        <v>893</v>
      </c>
      <c r="G370" s="204"/>
      <c r="H370" s="207">
        <v>184.8</v>
      </c>
      <c r="I370" s="208"/>
      <c r="J370" s="204"/>
      <c r="K370" s="204"/>
      <c r="L370" s="209"/>
      <c r="M370" s="210"/>
      <c r="N370" s="211"/>
      <c r="O370" s="211"/>
      <c r="P370" s="211"/>
      <c r="Q370" s="211"/>
      <c r="R370" s="211"/>
      <c r="S370" s="211"/>
      <c r="T370" s="212"/>
      <c r="AT370" s="213" t="s">
        <v>137</v>
      </c>
      <c r="AU370" s="213" t="s">
        <v>86</v>
      </c>
      <c r="AV370" s="13" t="s">
        <v>86</v>
      </c>
      <c r="AW370" s="13" t="s">
        <v>32</v>
      </c>
      <c r="AX370" s="13" t="s">
        <v>83</v>
      </c>
      <c r="AY370" s="213" t="s">
        <v>126</v>
      </c>
    </row>
    <row r="371" spans="1:65" s="2" customFormat="1" ht="21.75" customHeight="1">
      <c r="A371" s="33"/>
      <c r="B371" s="34"/>
      <c r="C371" s="185" t="s">
        <v>894</v>
      </c>
      <c r="D371" s="185" t="s">
        <v>128</v>
      </c>
      <c r="E371" s="186" t="s">
        <v>895</v>
      </c>
      <c r="F371" s="187" t="s">
        <v>896</v>
      </c>
      <c r="G371" s="188" t="s">
        <v>299</v>
      </c>
      <c r="H371" s="189">
        <v>16.8</v>
      </c>
      <c r="I371" s="190"/>
      <c r="J371" s="191">
        <f>ROUND(I371*H371,2)</f>
        <v>0</v>
      </c>
      <c r="K371" s="187" t="s">
        <v>132</v>
      </c>
      <c r="L371" s="38"/>
      <c r="M371" s="192" t="s">
        <v>1</v>
      </c>
      <c r="N371" s="193" t="s">
        <v>40</v>
      </c>
      <c r="O371" s="70"/>
      <c r="P371" s="194">
        <f>O371*H371</f>
        <v>0</v>
      </c>
      <c r="Q371" s="194">
        <v>0</v>
      </c>
      <c r="R371" s="194">
        <f>Q371*H371</f>
        <v>0</v>
      </c>
      <c r="S371" s="194">
        <v>0</v>
      </c>
      <c r="T371" s="195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96" t="s">
        <v>133</v>
      </c>
      <c r="AT371" s="196" t="s">
        <v>128</v>
      </c>
      <c r="AU371" s="196" t="s">
        <v>86</v>
      </c>
      <c r="AY371" s="16" t="s">
        <v>126</v>
      </c>
      <c r="BE371" s="197">
        <f>IF(N371="základní",J371,0)</f>
        <v>0</v>
      </c>
      <c r="BF371" s="197">
        <f>IF(N371="snížená",J371,0)</f>
        <v>0</v>
      </c>
      <c r="BG371" s="197">
        <f>IF(N371="zákl. přenesená",J371,0)</f>
        <v>0</v>
      </c>
      <c r="BH371" s="197">
        <f>IF(N371="sníž. přenesená",J371,0)</f>
        <v>0</v>
      </c>
      <c r="BI371" s="197">
        <f>IF(N371="nulová",J371,0)</f>
        <v>0</v>
      </c>
      <c r="BJ371" s="16" t="s">
        <v>83</v>
      </c>
      <c r="BK371" s="197">
        <f>ROUND(I371*H371,2)</f>
        <v>0</v>
      </c>
      <c r="BL371" s="16" t="s">
        <v>133</v>
      </c>
      <c r="BM371" s="196" t="s">
        <v>897</v>
      </c>
    </row>
    <row r="372" spans="1:65" s="2" customFormat="1" ht="11.25">
      <c r="A372" s="33"/>
      <c r="B372" s="34"/>
      <c r="C372" s="35"/>
      <c r="D372" s="198" t="s">
        <v>135</v>
      </c>
      <c r="E372" s="35"/>
      <c r="F372" s="199" t="s">
        <v>898</v>
      </c>
      <c r="G372" s="35"/>
      <c r="H372" s="35"/>
      <c r="I372" s="200"/>
      <c r="J372" s="35"/>
      <c r="K372" s="35"/>
      <c r="L372" s="38"/>
      <c r="M372" s="201"/>
      <c r="N372" s="202"/>
      <c r="O372" s="70"/>
      <c r="P372" s="70"/>
      <c r="Q372" s="70"/>
      <c r="R372" s="70"/>
      <c r="S372" s="70"/>
      <c r="T372" s="71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T372" s="16" t="s">
        <v>135</v>
      </c>
      <c r="AU372" s="16" t="s">
        <v>86</v>
      </c>
    </row>
    <row r="373" spans="1:65" s="13" customFormat="1" ht="11.25">
      <c r="B373" s="203"/>
      <c r="C373" s="204"/>
      <c r="D373" s="198" t="s">
        <v>137</v>
      </c>
      <c r="E373" s="205" t="s">
        <v>1</v>
      </c>
      <c r="F373" s="206" t="s">
        <v>887</v>
      </c>
      <c r="G373" s="204"/>
      <c r="H373" s="207">
        <v>16.8</v>
      </c>
      <c r="I373" s="208"/>
      <c r="J373" s="204"/>
      <c r="K373" s="204"/>
      <c r="L373" s="209"/>
      <c r="M373" s="210"/>
      <c r="N373" s="211"/>
      <c r="O373" s="211"/>
      <c r="P373" s="211"/>
      <c r="Q373" s="211"/>
      <c r="R373" s="211"/>
      <c r="S373" s="211"/>
      <c r="T373" s="212"/>
      <c r="AT373" s="213" t="s">
        <v>137</v>
      </c>
      <c r="AU373" s="213" t="s">
        <v>86</v>
      </c>
      <c r="AV373" s="13" t="s">
        <v>86</v>
      </c>
      <c r="AW373" s="13" t="s">
        <v>32</v>
      </c>
      <c r="AX373" s="13" t="s">
        <v>83</v>
      </c>
      <c r="AY373" s="213" t="s">
        <v>126</v>
      </c>
    </row>
    <row r="374" spans="1:65" s="2" customFormat="1" ht="21.75" customHeight="1">
      <c r="A374" s="33"/>
      <c r="B374" s="34"/>
      <c r="C374" s="185" t="s">
        <v>899</v>
      </c>
      <c r="D374" s="185" t="s">
        <v>128</v>
      </c>
      <c r="E374" s="186" t="s">
        <v>900</v>
      </c>
      <c r="F374" s="187" t="s">
        <v>901</v>
      </c>
      <c r="G374" s="188" t="s">
        <v>299</v>
      </c>
      <c r="H374" s="189">
        <v>4.1550000000000002</v>
      </c>
      <c r="I374" s="190"/>
      <c r="J374" s="191">
        <f>ROUND(I374*H374,2)</f>
        <v>0</v>
      </c>
      <c r="K374" s="187" t="s">
        <v>132</v>
      </c>
      <c r="L374" s="38"/>
      <c r="M374" s="192" t="s">
        <v>1</v>
      </c>
      <c r="N374" s="193" t="s">
        <v>40</v>
      </c>
      <c r="O374" s="70"/>
      <c r="P374" s="194">
        <f>O374*H374</f>
        <v>0</v>
      </c>
      <c r="Q374" s="194">
        <v>0</v>
      </c>
      <c r="R374" s="194">
        <f>Q374*H374</f>
        <v>0</v>
      </c>
      <c r="S374" s="194">
        <v>0</v>
      </c>
      <c r="T374" s="195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96" t="s">
        <v>133</v>
      </c>
      <c r="AT374" s="196" t="s">
        <v>128</v>
      </c>
      <c r="AU374" s="196" t="s">
        <v>86</v>
      </c>
      <c r="AY374" s="16" t="s">
        <v>126</v>
      </c>
      <c r="BE374" s="197">
        <f>IF(N374="základní",J374,0)</f>
        <v>0</v>
      </c>
      <c r="BF374" s="197">
        <f>IF(N374="snížená",J374,0)</f>
        <v>0</v>
      </c>
      <c r="BG374" s="197">
        <f>IF(N374="zákl. přenesená",J374,0)</f>
        <v>0</v>
      </c>
      <c r="BH374" s="197">
        <f>IF(N374="sníž. přenesená",J374,0)</f>
        <v>0</v>
      </c>
      <c r="BI374" s="197">
        <f>IF(N374="nulová",J374,0)</f>
        <v>0</v>
      </c>
      <c r="BJ374" s="16" t="s">
        <v>83</v>
      </c>
      <c r="BK374" s="197">
        <f>ROUND(I374*H374,2)</f>
        <v>0</v>
      </c>
      <c r="BL374" s="16" t="s">
        <v>133</v>
      </c>
      <c r="BM374" s="196" t="s">
        <v>902</v>
      </c>
    </row>
    <row r="375" spans="1:65" s="2" customFormat="1" ht="19.5">
      <c r="A375" s="33"/>
      <c r="B375" s="34"/>
      <c r="C375" s="35"/>
      <c r="D375" s="198" t="s">
        <v>135</v>
      </c>
      <c r="E375" s="35"/>
      <c r="F375" s="199" t="s">
        <v>903</v>
      </c>
      <c r="G375" s="35"/>
      <c r="H375" s="35"/>
      <c r="I375" s="200"/>
      <c r="J375" s="35"/>
      <c r="K375" s="35"/>
      <c r="L375" s="38"/>
      <c r="M375" s="201"/>
      <c r="N375" s="202"/>
      <c r="O375" s="70"/>
      <c r="P375" s="70"/>
      <c r="Q375" s="70"/>
      <c r="R375" s="70"/>
      <c r="S375" s="70"/>
      <c r="T375" s="71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T375" s="16" t="s">
        <v>135</v>
      </c>
      <c r="AU375" s="16" t="s">
        <v>86</v>
      </c>
    </row>
    <row r="376" spans="1:65" s="13" customFormat="1" ht="11.25">
      <c r="B376" s="203"/>
      <c r="C376" s="204"/>
      <c r="D376" s="198" t="s">
        <v>137</v>
      </c>
      <c r="E376" s="205" t="s">
        <v>1</v>
      </c>
      <c r="F376" s="206" t="s">
        <v>904</v>
      </c>
      <c r="G376" s="204"/>
      <c r="H376" s="207">
        <v>4.1550000000000002</v>
      </c>
      <c r="I376" s="208"/>
      <c r="J376" s="204"/>
      <c r="K376" s="204"/>
      <c r="L376" s="209"/>
      <c r="M376" s="210"/>
      <c r="N376" s="211"/>
      <c r="O376" s="211"/>
      <c r="P376" s="211"/>
      <c r="Q376" s="211"/>
      <c r="R376" s="211"/>
      <c r="S376" s="211"/>
      <c r="T376" s="212"/>
      <c r="AT376" s="213" t="s">
        <v>137</v>
      </c>
      <c r="AU376" s="213" t="s">
        <v>86</v>
      </c>
      <c r="AV376" s="13" t="s">
        <v>86</v>
      </c>
      <c r="AW376" s="13" t="s">
        <v>32</v>
      </c>
      <c r="AX376" s="13" t="s">
        <v>83</v>
      </c>
      <c r="AY376" s="213" t="s">
        <v>126</v>
      </c>
    </row>
    <row r="377" spans="1:65" s="2" customFormat="1" ht="16.5" customHeight="1">
      <c r="A377" s="33"/>
      <c r="B377" s="34"/>
      <c r="C377" s="185" t="s">
        <v>905</v>
      </c>
      <c r="D377" s="185" t="s">
        <v>128</v>
      </c>
      <c r="E377" s="186" t="s">
        <v>906</v>
      </c>
      <c r="F377" s="187" t="s">
        <v>298</v>
      </c>
      <c r="G377" s="188" t="s">
        <v>299</v>
      </c>
      <c r="H377" s="189">
        <v>7.726</v>
      </c>
      <c r="I377" s="190"/>
      <c r="J377" s="191">
        <f>ROUND(I377*H377,2)</f>
        <v>0</v>
      </c>
      <c r="K377" s="187" t="s">
        <v>132</v>
      </c>
      <c r="L377" s="38"/>
      <c r="M377" s="192" t="s">
        <v>1</v>
      </c>
      <c r="N377" s="193" t="s">
        <v>40</v>
      </c>
      <c r="O377" s="70"/>
      <c r="P377" s="194">
        <f>O377*H377</f>
        <v>0</v>
      </c>
      <c r="Q377" s="194">
        <v>0</v>
      </c>
      <c r="R377" s="194">
        <f>Q377*H377</f>
        <v>0</v>
      </c>
      <c r="S377" s="194">
        <v>0</v>
      </c>
      <c r="T377" s="195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96" t="s">
        <v>133</v>
      </c>
      <c r="AT377" s="196" t="s">
        <v>128</v>
      </c>
      <c r="AU377" s="196" t="s">
        <v>86</v>
      </c>
      <c r="AY377" s="16" t="s">
        <v>126</v>
      </c>
      <c r="BE377" s="197">
        <f>IF(N377="základní",J377,0)</f>
        <v>0</v>
      </c>
      <c r="BF377" s="197">
        <f>IF(N377="snížená",J377,0)</f>
        <v>0</v>
      </c>
      <c r="BG377" s="197">
        <f>IF(N377="zákl. přenesená",J377,0)</f>
        <v>0</v>
      </c>
      <c r="BH377" s="197">
        <f>IF(N377="sníž. přenesená",J377,0)</f>
        <v>0</v>
      </c>
      <c r="BI377" s="197">
        <f>IF(N377="nulová",J377,0)</f>
        <v>0</v>
      </c>
      <c r="BJ377" s="16" t="s">
        <v>83</v>
      </c>
      <c r="BK377" s="197">
        <f>ROUND(I377*H377,2)</f>
        <v>0</v>
      </c>
      <c r="BL377" s="16" t="s">
        <v>133</v>
      </c>
      <c r="BM377" s="196" t="s">
        <v>907</v>
      </c>
    </row>
    <row r="378" spans="1:65" s="2" customFormat="1" ht="11.25">
      <c r="A378" s="33"/>
      <c r="B378" s="34"/>
      <c r="C378" s="35"/>
      <c r="D378" s="198" t="s">
        <v>135</v>
      </c>
      <c r="E378" s="35"/>
      <c r="F378" s="199" t="s">
        <v>301</v>
      </c>
      <c r="G378" s="35"/>
      <c r="H378" s="35"/>
      <c r="I378" s="200"/>
      <c r="J378" s="35"/>
      <c r="K378" s="35"/>
      <c r="L378" s="38"/>
      <c r="M378" s="201"/>
      <c r="N378" s="202"/>
      <c r="O378" s="70"/>
      <c r="P378" s="70"/>
      <c r="Q378" s="70"/>
      <c r="R378" s="70"/>
      <c r="S378" s="70"/>
      <c r="T378" s="71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T378" s="16" t="s">
        <v>135</v>
      </c>
      <c r="AU378" s="16" t="s">
        <v>86</v>
      </c>
    </row>
    <row r="379" spans="1:65" s="13" customFormat="1" ht="11.25">
      <c r="B379" s="203"/>
      <c r="C379" s="204"/>
      <c r="D379" s="198" t="s">
        <v>137</v>
      </c>
      <c r="E379" s="205" t="s">
        <v>1</v>
      </c>
      <c r="F379" s="206" t="s">
        <v>908</v>
      </c>
      <c r="G379" s="204"/>
      <c r="H379" s="207">
        <v>7.726</v>
      </c>
      <c r="I379" s="208"/>
      <c r="J379" s="204"/>
      <c r="K379" s="204"/>
      <c r="L379" s="209"/>
      <c r="M379" s="210"/>
      <c r="N379" s="211"/>
      <c r="O379" s="211"/>
      <c r="P379" s="211"/>
      <c r="Q379" s="211"/>
      <c r="R379" s="211"/>
      <c r="S379" s="211"/>
      <c r="T379" s="212"/>
      <c r="AT379" s="213" t="s">
        <v>137</v>
      </c>
      <c r="AU379" s="213" t="s">
        <v>86</v>
      </c>
      <c r="AV379" s="13" t="s">
        <v>86</v>
      </c>
      <c r="AW379" s="13" t="s">
        <v>32</v>
      </c>
      <c r="AX379" s="13" t="s">
        <v>83</v>
      </c>
      <c r="AY379" s="213" t="s">
        <v>126</v>
      </c>
    </row>
    <row r="380" spans="1:65" s="12" customFormat="1" ht="22.9" customHeight="1">
      <c r="B380" s="169"/>
      <c r="C380" s="170"/>
      <c r="D380" s="171" t="s">
        <v>74</v>
      </c>
      <c r="E380" s="183" t="s">
        <v>508</v>
      </c>
      <c r="F380" s="183" t="s">
        <v>509</v>
      </c>
      <c r="G380" s="170"/>
      <c r="H380" s="170"/>
      <c r="I380" s="173"/>
      <c r="J380" s="184">
        <f>BK380</f>
        <v>0</v>
      </c>
      <c r="K380" s="170"/>
      <c r="L380" s="175"/>
      <c r="M380" s="176"/>
      <c r="N380" s="177"/>
      <c r="O380" s="177"/>
      <c r="P380" s="178">
        <f>SUM(P381:P386)</f>
        <v>0</v>
      </c>
      <c r="Q380" s="177"/>
      <c r="R380" s="178">
        <f>SUM(R381:R386)</f>
        <v>0</v>
      </c>
      <c r="S380" s="177"/>
      <c r="T380" s="179">
        <f>SUM(T381:T386)</f>
        <v>0</v>
      </c>
      <c r="AR380" s="180" t="s">
        <v>83</v>
      </c>
      <c r="AT380" s="181" t="s">
        <v>74</v>
      </c>
      <c r="AU380" s="181" t="s">
        <v>83</v>
      </c>
      <c r="AY380" s="180" t="s">
        <v>126</v>
      </c>
      <c r="BK380" s="182">
        <f>SUM(BK381:BK386)</f>
        <v>0</v>
      </c>
    </row>
    <row r="381" spans="1:65" s="2" customFormat="1" ht="16.5" customHeight="1">
      <c r="A381" s="33"/>
      <c r="B381" s="34"/>
      <c r="C381" s="185" t="s">
        <v>909</v>
      </c>
      <c r="D381" s="185" t="s">
        <v>128</v>
      </c>
      <c r="E381" s="186" t="s">
        <v>910</v>
      </c>
      <c r="F381" s="187" t="s">
        <v>911</v>
      </c>
      <c r="G381" s="188" t="s">
        <v>299</v>
      </c>
      <c r="H381" s="189">
        <v>52.82</v>
      </c>
      <c r="I381" s="190"/>
      <c r="J381" s="191">
        <f>ROUND(I381*H381,2)</f>
        <v>0</v>
      </c>
      <c r="K381" s="187" t="s">
        <v>132</v>
      </c>
      <c r="L381" s="38"/>
      <c r="M381" s="192" t="s">
        <v>1</v>
      </c>
      <c r="N381" s="193" t="s">
        <v>40</v>
      </c>
      <c r="O381" s="70"/>
      <c r="P381" s="194">
        <f>O381*H381</f>
        <v>0</v>
      </c>
      <c r="Q381" s="194">
        <v>0</v>
      </c>
      <c r="R381" s="194">
        <f>Q381*H381</f>
        <v>0</v>
      </c>
      <c r="S381" s="194">
        <v>0</v>
      </c>
      <c r="T381" s="195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96" t="s">
        <v>133</v>
      </c>
      <c r="AT381" s="196" t="s">
        <v>128</v>
      </c>
      <c r="AU381" s="196" t="s">
        <v>86</v>
      </c>
      <c r="AY381" s="16" t="s">
        <v>126</v>
      </c>
      <c r="BE381" s="197">
        <f>IF(N381="základní",J381,0)</f>
        <v>0</v>
      </c>
      <c r="BF381" s="197">
        <f>IF(N381="snížená",J381,0)</f>
        <v>0</v>
      </c>
      <c r="BG381" s="197">
        <f>IF(N381="zákl. přenesená",J381,0)</f>
        <v>0</v>
      </c>
      <c r="BH381" s="197">
        <f>IF(N381="sníž. přenesená",J381,0)</f>
        <v>0</v>
      </c>
      <c r="BI381" s="197">
        <f>IF(N381="nulová",J381,0)</f>
        <v>0</v>
      </c>
      <c r="BJ381" s="16" t="s">
        <v>83</v>
      </c>
      <c r="BK381" s="197">
        <f>ROUND(I381*H381,2)</f>
        <v>0</v>
      </c>
      <c r="BL381" s="16" t="s">
        <v>133</v>
      </c>
      <c r="BM381" s="196" t="s">
        <v>912</v>
      </c>
    </row>
    <row r="382" spans="1:65" s="2" customFormat="1" ht="19.5">
      <c r="A382" s="33"/>
      <c r="B382" s="34"/>
      <c r="C382" s="35"/>
      <c r="D382" s="198" t="s">
        <v>135</v>
      </c>
      <c r="E382" s="35"/>
      <c r="F382" s="199" t="s">
        <v>913</v>
      </c>
      <c r="G382" s="35"/>
      <c r="H382" s="35"/>
      <c r="I382" s="200"/>
      <c r="J382" s="35"/>
      <c r="K382" s="35"/>
      <c r="L382" s="38"/>
      <c r="M382" s="201"/>
      <c r="N382" s="202"/>
      <c r="O382" s="70"/>
      <c r="P382" s="70"/>
      <c r="Q382" s="70"/>
      <c r="R382" s="70"/>
      <c r="S382" s="70"/>
      <c r="T382" s="71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T382" s="16" t="s">
        <v>135</v>
      </c>
      <c r="AU382" s="16" t="s">
        <v>86</v>
      </c>
    </row>
    <row r="383" spans="1:65" s="13" customFormat="1" ht="11.25">
      <c r="B383" s="203"/>
      <c r="C383" s="204"/>
      <c r="D383" s="198" t="s">
        <v>137</v>
      </c>
      <c r="E383" s="205" t="s">
        <v>1</v>
      </c>
      <c r="F383" s="206" t="s">
        <v>914</v>
      </c>
      <c r="G383" s="204"/>
      <c r="H383" s="207">
        <v>52.82</v>
      </c>
      <c r="I383" s="208"/>
      <c r="J383" s="204"/>
      <c r="K383" s="204"/>
      <c r="L383" s="209"/>
      <c r="M383" s="210"/>
      <c r="N383" s="211"/>
      <c r="O383" s="211"/>
      <c r="P383" s="211"/>
      <c r="Q383" s="211"/>
      <c r="R383" s="211"/>
      <c r="S383" s="211"/>
      <c r="T383" s="212"/>
      <c r="AT383" s="213" t="s">
        <v>137</v>
      </c>
      <c r="AU383" s="213" t="s">
        <v>86</v>
      </c>
      <c r="AV383" s="13" t="s">
        <v>86</v>
      </c>
      <c r="AW383" s="13" t="s">
        <v>32</v>
      </c>
      <c r="AX383" s="13" t="s">
        <v>83</v>
      </c>
      <c r="AY383" s="213" t="s">
        <v>126</v>
      </c>
    </row>
    <row r="384" spans="1:65" s="2" customFormat="1" ht="16.5" customHeight="1">
      <c r="A384" s="33"/>
      <c r="B384" s="34"/>
      <c r="C384" s="185" t="s">
        <v>915</v>
      </c>
      <c r="D384" s="185" t="s">
        <v>128</v>
      </c>
      <c r="E384" s="186" t="s">
        <v>916</v>
      </c>
      <c r="F384" s="187" t="s">
        <v>917</v>
      </c>
      <c r="G384" s="188" t="s">
        <v>299</v>
      </c>
      <c r="H384" s="189">
        <v>201.44499999999999</v>
      </c>
      <c r="I384" s="190"/>
      <c r="J384" s="191">
        <f>ROUND(I384*H384,2)</f>
        <v>0</v>
      </c>
      <c r="K384" s="187" t="s">
        <v>1</v>
      </c>
      <c r="L384" s="38"/>
      <c r="M384" s="192" t="s">
        <v>1</v>
      </c>
      <c r="N384" s="193" t="s">
        <v>40</v>
      </c>
      <c r="O384" s="70"/>
      <c r="P384" s="194">
        <f>O384*H384</f>
        <v>0</v>
      </c>
      <c r="Q384" s="194">
        <v>0</v>
      </c>
      <c r="R384" s="194">
        <f>Q384*H384</f>
        <v>0</v>
      </c>
      <c r="S384" s="194">
        <v>0</v>
      </c>
      <c r="T384" s="195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96" t="s">
        <v>133</v>
      </c>
      <c r="AT384" s="196" t="s">
        <v>128</v>
      </c>
      <c r="AU384" s="196" t="s">
        <v>86</v>
      </c>
      <c r="AY384" s="16" t="s">
        <v>126</v>
      </c>
      <c r="BE384" s="197">
        <f>IF(N384="základní",J384,0)</f>
        <v>0</v>
      </c>
      <c r="BF384" s="197">
        <f>IF(N384="snížená",J384,0)</f>
        <v>0</v>
      </c>
      <c r="BG384" s="197">
        <f>IF(N384="zákl. přenesená",J384,0)</f>
        <v>0</v>
      </c>
      <c r="BH384" s="197">
        <f>IF(N384="sníž. přenesená",J384,0)</f>
        <v>0</v>
      </c>
      <c r="BI384" s="197">
        <f>IF(N384="nulová",J384,0)</f>
        <v>0</v>
      </c>
      <c r="BJ384" s="16" t="s">
        <v>83</v>
      </c>
      <c r="BK384" s="197">
        <f>ROUND(I384*H384,2)</f>
        <v>0</v>
      </c>
      <c r="BL384" s="16" t="s">
        <v>133</v>
      </c>
      <c r="BM384" s="196" t="s">
        <v>918</v>
      </c>
    </row>
    <row r="385" spans="1:51" s="2" customFormat="1" ht="11.25">
      <c r="A385" s="33"/>
      <c r="B385" s="34"/>
      <c r="C385" s="35"/>
      <c r="D385" s="198" t="s">
        <v>135</v>
      </c>
      <c r="E385" s="35"/>
      <c r="F385" s="199" t="s">
        <v>917</v>
      </c>
      <c r="G385" s="35"/>
      <c r="H385" s="35"/>
      <c r="I385" s="200"/>
      <c r="J385" s="35"/>
      <c r="K385" s="35"/>
      <c r="L385" s="38"/>
      <c r="M385" s="201"/>
      <c r="N385" s="202"/>
      <c r="O385" s="70"/>
      <c r="P385" s="70"/>
      <c r="Q385" s="70"/>
      <c r="R385" s="70"/>
      <c r="S385" s="70"/>
      <c r="T385" s="71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T385" s="16" t="s">
        <v>135</v>
      </c>
      <c r="AU385" s="16" t="s">
        <v>86</v>
      </c>
    </row>
    <row r="386" spans="1:51" s="13" customFormat="1" ht="11.25">
      <c r="B386" s="203"/>
      <c r="C386" s="204"/>
      <c r="D386" s="198" t="s">
        <v>137</v>
      </c>
      <c r="E386" s="205" t="s">
        <v>1</v>
      </c>
      <c r="F386" s="206" t="s">
        <v>919</v>
      </c>
      <c r="G386" s="204"/>
      <c r="H386" s="207">
        <v>201.44499999999999</v>
      </c>
      <c r="I386" s="208"/>
      <c r="J386" s="204"/>
      <c r="K386" s="204"/>
      <c r="L386" s="209"/>
      <c r="M386" s="239"/>
      <c r="N386" s="240"/>
      <c r="O386" s="240"/>
      <c r="P386" s="240"/>
      <c r="Q386" s="240"/>
      <c r="R386" s="240"/>
      <c r="S386" s="240"/>
      <c r="T386" s="241"/>
      <c r="AT386" s="213" t="s">
        <v>137</v>
      </c>
      <c r="AU386" s="213" t="s">
        <v>86</v>
      </c>
      <c r="AV386" s="13" t="s">
        <v>86</v>
      </c>
      <c r="AW386" s="13" t="s">
        <v>32</v>
      </c>
      <c r="AX386" s="13" t="s">
        <v>83</v>
      </c>
      <c r="AY386" s="213" t="s">
        <v>126</v>
      </c>
    </row>
    <row r="387" spans="1:51" s="2" customFormat="1" ht="6.95" customHeight="1">
      <c r="A387" s="33"/>
      <c r="B387" s="53"/>
      <c r="C387" s="54"/>
      <c r="D387" s="54"/>
      <c r="E387" s="54"/>
      <c r="F387" s="54"/>
      <c r="G387" s="54"/>
      <c r="H387" s="54"/>
      <c r="I387" s="54"/>
      <c r="J387" s="54"/>
      <c r="K387" s="54"/>
      <c r="L387" s="38"/>
      <c r="M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</row>
  </sheetData>
  <sheetProtection algorithmName="SHA-512" hashValue="rTCC2d1AHhtqNGWzt1ogfrEfEXV0S4ZMMA9lCEqbMptjINaBZhJlPhffDFJ4uTTPg9OpHyJfJ6yiIONgl5ByTQ==" saltValue="Extp4YVji3LaBe6UxktFYeKXGfHoMBupvsZoQTEqTiKhUWPO9HPZQ0d0Ssifokc128GrQf60vowLZWq4nQHneA==" spinCount="100000" sheet="1" objects="1" scenarios="1" formatColumns="0" formatRows="0" autoFilter="0"/>
  <autoFilter ref="C123:K38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6" t="s">
        <v>93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86</v>
      </c>
    </row>
    <row r="4" spans="1:46" s="1" customFormat="1" ht="24.95" customHeight="1">
      <c r="B4" s="19"/>
      <c r="D4" s="109" t="s">
        <v>94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3" t="str">
        <f>'Rekapitulace stavby'!K6</f>
        <v>Zásobování areálu Peklák a FK Česká Třebová technickou vodou</v>
      </c>
      <c r="F7" s="284"/>
      <c r="G7" s="284"/>
      <c r="H7" s="284"/>
      <c r="L7" s="19"/>
    </row>
    <row r="8" spans="1:46" s="2" customFormat="1" ht="12" customHeight="1">
      <c r="A8" s="33"/>
      <c r="B8" s="38"/>
      <c r="C8" s="33"/>
      <c r="D8" s="111" t="s">
        <v>95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5" t="s">
        <v>920</v>
      </c>
      <c r="F9" s="286"/>
      <c r="G9" s="286"/>
      <c r="H9" s="28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5. 11. 2024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24</v>
      </c>
      <c r="E14" s="33"/>
      <c r="F14" s="33"/>
      <c r="G14" s="33"/>
      <c r="H14" s="33"/>
      <c r="I14" s="111" t="s">
        <v>25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26</v>
      </c>
      <c r="F15" s="33"/>
      <c r="G15" s="33"/>
      <c r="H15" s="33"/>
      <c r="I15" s="111" t="s">
        <v>27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28</v>
      </c>
      <c r="E17" s="33"/>
      <c r="F17" s="33"/>
      <c r="G17" s="33"/>
      <c r="H17" s="33"/>
      <c r="I17" s="111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7" t="str">
        <f>'Rekapitulace stavby'!E14</f>
        <v>Vyplň údaj</v>
      </c>
      <c r="F18" s="288"/>
      <c r="G18" s="288"/>
      <c r="H18" s="288"/>
      <c r="I18" s="111" t="s">
        <v>27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30</v>
      </c>
      <c r="E20" s="33"/>
      <c r="F20" s="33"/>
      <c r="G20" s="33"/>
      <c r="H20" s="33"/>
      <c r="I20" s="111" t="s">
        <v>25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31</v>
      </c>
      <c r="F21" s="33"/>
      <c r="G21" s="33"/>
      <c r="H21" s="33"/>
      <c r="I21" s="111" t="s">
        <v>27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33</v>
      </c>
      <c r="E23" s="33"/>
      <c r="F23" s="33"/>
      <c r="G23" s="33"/>
      <c r="H23" s="33"/>
      <c r="I23" s="111" t="s">
        <v>25</v>
      </c>
      <c r="J23" s="112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tr">
        <f>IF('Rekapitulace stavby'!E20="","",'Rekapitulace stavby'!E20)</f>
        <v xml:space="preserve"> </v>
      </c>
      <c r="F24" s="33"/>
      <c r="G24" s="33"/>
      <c r="H24" s="33"/>
      <c r="I24" s="111" t="s">
        <v>27</v>
      </c>
      <c r="J24" s="112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9" t="s">
        <v>1</v>
      </c>
      <c r="F27" s="289"/>
      <c r="G27" s="289"/>
      <c r="H27" s="28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ROUND((SUM(BE119:BE154)),  2)</f>
        <v>0</v>
      </c>
      <c r="G33" s="33"/>
      <c r="H33" s="33"/>
      <c r="I33" s="123">
        <v>0.21</v>
      </c>
      <c r="J33" s="122">
        <f>ROUND(((SUM(BE119:BE154))*I33),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ROUND((SUM(BF119:BF154)),  2)</f>
        <v>0</v>
      </c>
      <c r="G34" s="33"/>
      <c r="H34" s="33"/>
      <c r="I34" s="123">
        <v>0.12</v>
      </c>
      <c r="J34" s="122">
        <f>ROUND(((SUM(BF119:BF154))*I34),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ROUND((SUM(BG119:BG154)),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ROUND((SUM(BH119:BH154)),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ROUND((SUM(BI119:BI154)),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97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90" t="str">
        <f>E7</f>
        <v>Zásobování areálu Peklák a FK Česká Třebová technickou vodou</v>
      </c>
      <c r="F85" s="291"/>
      <c r="G85" s="291"/>
      <c r="H85" s="29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95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61" t="str">
        <f>E9</f>
        <v>VON - Vedlejší a ostatní náklady</v>
      </c>
      <c r="F87" s="292"/>
      <c r="G87" s="292"/>
      <c r="H87" s="292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5. 11. 2024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24</v>
      </c>
      <c r="D91" s="35"/>
      <c r="E91" s="35"/>
      <c r="F91" s="26" t="str">
        <f>E15</f>
        <v>Město Česká Třebová</v>
      </c>
      <c r="G91" s="35"/>
      <c r="H91" s="35"/>
      <c r="I91" s="28" t="s">
        <v>30</v>
      </c>
      <c r="J91" s="31" t="str">
        <f>E21</f>
        <v>Agroprojekce Litomyšl,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33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98</v>
      </c>
      <c r="D94" s="143"/>
      <c r="E94" s="143"/>
      <c r="F94" s="143"/>
      <c r="G94" s="143"/>
      <c r="H94" s="143"/>
      <c r="I94" s="143"/>
      <c r="J94" s="144" t="s">
        <v>99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100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101</v>
      </c>
    </row>
    <row r="97" spans="1:31" s="9" customFormat="1" ht="24.95" customHeight="1">
      <c r="B97" s="146"/>
      <c r="C97" s="147"/>
      <c r="D97" s="148" t="s">
        <v>921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922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923</v>
      </c>
      <c r="E99" s="155"/>
      <c r="F99" s="155"/>
      <c r="G99" s="155"/>
      <c r="H99" s="155"/>
      <c r="I99" s="155"/>
      <c r="J99" s="156">
        <f>J131</f>
        <v>0</v>
      </c>
      <c r="K99" s="153"/>
      <c r="L99" s="157"/>
    </row>
    <row r="100" spans="1:31" s="2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111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90" t="str">
        <f>E7</f>
        <v>Zásobování areálu Peklák a FK Česká Třebová technickou vodou</v>
      </c>
      <c r="F109" s="291"/>
      <c r="G109" s="291"/>
      <c r="H109" s="291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95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61" t="str">
        <f>E9</f>
        <v>VON - Vedlejší a ostatní náklady</v>
      </c>
      <c r="F111" s="292"/>
      <c r="G111" s="292"/>
      <c r="H111" s="292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5"/>
      <c r="E113" s="35"/>
      <c r="F113" s="26" t="str">
        <f>F12</f>
        <v xml:space="preserve"> </v>
      </c>
      <c r="G113" s="35"/>
      <c r="H113" s="35"/>
      <c r="I113" s="28" t="s">
        <v>22</v>
      </c>
      <c r="J113" s="65" t="str">
        <f>IF(J12="","",J12)</f>
        <v>5. 11. 2024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5.7" customHeight="1">
      <c r="A115" s="33"/>
      <c r="B115" s="34"/>
      <c r="C115" s="28" t="s">
        <v>24</v>
      </c>
      <c r="D115" s="35"/>
      <c r="E115" s="35"/>
      <c r="F115" s="26" t="str">
        <f>E15</f>
        <v>Město Česká Třebová</v>
      </c>
      <c r="G115" s="35"/>
      <c r="H115" s="35"/>
      <c r="I115" s="28" t="s">
        <v>30</v>
      </c>
      <c r="J115" s="31" t="str">
        <f>E21</f>
        <v>Agroprojekce Litomyšl, s.r.o.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28</v>
      </c>
      <c r="D116" s="35"/>
      <c r="E116" s="35"/>
      <c r="F116" s="26" t="str">
        <f>IF(E18="","",E18)</f>
        <v>Vyplň údaj</v>
      </c>
      <c r="G116" s="35"/>
      <c r="H116" s="35"/>
      <c r="I116" s="28" t="s">
        <v>33</v>
      </c>
      <c r="J116" s="31" t="str">
        <f>E24</f>
        <v xml:space="preserve"> 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58"/>
      <c r="B118" s="159"/>
      <c r="C118" s="160" t="s">
        <v>112</v>
      </c>
      <c r="D118" s="161" t="s">
        <v>60</v>
      </c>
      <c r="E118" s="161" t="s">
        <v>56</v>
      </c>
      <c r="F118" s="161" t="s">
        <v>57</v>
      </c>
      <c r="G118" s="161" t="s">
        <v>113</v>
      </c>
      <c r="H118" s="161" t="s">
        <v>114</v>
      </c>
      <c r="I118" s="161" t="s">
        <v>115</v>
      </c>
      <c r="J118" s="161" t="s">
        <v>99</v>
      </c>
      <c r="K118" s="162" t="s">
        <v>116</v>
      </c>
      <c r="L118" s="163"/>
      <c r="M118" s="74" t="s">
        <v>1</v>
      </c>
      <c r="N118" s="75" t="s">
        <v>39</v>
      </c>
      <c r="O118" s="75" t="s">
        <v>117</v>
      </c>
      <c r="P118" s="75" t="s">
        <v>118</v>
      </c>
      <c r="Q118" s="75" t="s">
        <v>119</v>
      </c>
      <c r="R118" s="75" t="s">
        <v>120</v>
      </c>
      <c r="S118" s="75" t="s">
        <v>121</v>
      </c>
      <c r="T118" s="76" t="s">
        <v>122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2" customFormat="1" ht="22.9" customHeight="1">
      <c r="A119" s="33"/>
      <c r="B119" s="34"/>
      <c r="C119" s="81" t="s">
        <v>123</v>
      </c>
      <c r="D119" s="35"/>
      <c r="E119" s="35"/>
      <c r="F119" s="35"/>
      <c r="G119" s="35"/>
      <c r="H119" s="35"/>
      <c r="I119" s="35"/>
      <c r="J119" s="164">
        <f>BK119</f>
        <v>0</v>
      </c>
      <c r="K119" s="35"/>
      <c r="L119" s="38"/>
      <c r="M119" s="77"/>
      <c r="N119" s="165"/>
      <c r="O119" s="78"/>
      <c r="P119" s="166">
        <f>P120</f>
        <v>0</v>
      </c>
      <c r="Q119" s="78"/>
      <c r="R119" s="166">
        <f>R120</f>
        <v>0</v>
      </c>
      <c r="S119" s="78"/>
      <c r="T119" s="167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74</v>
      </c>
      <c r="AU119" s="16" t="s">
        <v>101</v>
      </c>
      <c r="BK119" s="168">
        <f>BK120</f>
        <v>0</v>
      </c>
    </row>
    <row r="120" spans="1:65" s="12" customFormat="1" ht="25.9" customHeight="1">
      <c r="B120" s="169"/>
      <c r="C120" s="170"/>
      <c r="D120" s="171" t="s">
        <v>74</v>
      </c>
      <c r="E120" s="172" t="s">
        <v>924</v>
      </c>
      <c r="F120" s="172" t="s">
        <v>925</v>
      </c>
      <c r="G120" s="170"/>
      <c r="H120" s="170"/>
      <c r="I120" s="173"/>
      <c r="J120" s="174">
        <f>BK120</f>
        <v>0</v>
      </c>
      <c r="K120" s="170"/>
      <c r="L120" s="175"/>
      <c r="M120" s="176"/>
      <c r="N120" s="177"/>
      <c r="O120" s="177"/>
      <c r="P120" s="178">
        <f>P121+P131</f>
        <v>0</v>
      </c>
      <c r="Q120" s="177"/>
      <c r="R120" s="178">
        <f>R121+R131</f>
        <v>0</v>
      </c>
      <c r="S120" s="177"/>
      <c r="T120" s="179">
        <f>T121+T131</f>
        <v>0</v>
      </c>
      <c r="AR120" s="180" t="s">
        <v>153</v>
      </c>
      <c r="AT120" s="181" t="s">
        <v>74</v>
      </c>
      <c r="AU120" s="181" t="s">
        <v>75</v>
      </c>
      <c r="AY120" s="180" t="s">
        <v>126</v>
      </c>
      <c r="BK120" s="182">
        <f>BK121+BK131</f>
        <v>0</v>
      </c>
    </row>
    <row r="121" spans="1:65" s="12" customFormat="1" ht="22.9" customHeight="1">
      <c r="B121" s="169"/>
      <c r="C121" s="170"/>
      <c r="D121" s="171" t="s">
        <v>74</v>
      </c>
      <c r="E121" s="183" t="s">
        <v>926</v>
      </c>
      <c r="F121" s="183" t="s">
        <v>927</v>
      </c>
      <c r="G121" s="170"/>
      <c r="H121" s="170"/>
      <c r="I121" s="173"/>
      <c r="J121" s="184">
        <f>BK121</f>
        <v>0</v>
      </c>
      <c r="K121" s="170"/>
      <c r="L121" s="175"/>
      <c r="M121" s="176"/>
      <c r="N121" s="177"/>
      <c r="O121" s="177"/>
      <c r="P121" s="178">
        <f>SUM(P122:P130)</f>
        <v>0</v>
      </c>
      <c r="Q121" s="177"/>
      <c r="R121" s="178">
        <f>SUM(R122:R130)</f>
        <v>0</v>
      </c>
      <c r="S121" s="177"/>
      <c r="T121" s="179">
        <f>SUM(T122:T130)</f>
        <v>0</v>
      </c>
      <c r="AR121" s="180" t="s">
        <v>153</v>
      </c>
      <c r="AT121" s="181" t="s">
        <v>74</v>
      </c>
      <c r="AU121" s="181" t="s">
        <v>83</v>
      </c>
      <c r="AY121" s="180" t="s">
        <v>126</v>
      </c>
      <c r="BK121" s="182">
        <f>SUM(BK122:BK130)</f>
        <v>0</v>
      </c>
    </row>
    <row r="122" spans="1:65" s="2" customFormat="1" ht="16.5" customHeight="1">
      <c r="A122" s="33"/>
      <c r="B122" s="34"/>
      <c r="C122" s="185" t="s">
        <v>83</v>
      </c>
      <c r="D122" s="185" t="s">
        <v>128</v>
      </c>
      <c r="E122" s="186" t="s">
        <v>928</v>
      </c>
      <c r="F122" s="187" t="s">
        <v>929</v>
      </c>
      <c r="G122" s="188" t="s">
        <v>838</v>
      </c>
      <c r="H122" s="189">
        <v>2</v>
      </c>
      <c r="I122" s="190"/>
      <c r="J122" s="191">
        <f>ROUND(I122*H122,2)</f>
        <v>0</v>
      </c>
      <c r="K122" s="187" t="s">
        <v>1</v>
      </c>
      <c r="L122" s="38"/>
      <c r="M122" s="192" t="s">
        <v>1</v>
      </c>
      <c r="N122" s="193" t="s">
        <v>40</v>
      </c>
      <c r="O122" s="70"/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930</v>
      </c>
      <c r="AT122" s="196" t="s">
        <v>128</v>
      </c>
      <c r="AU122" s="196" t="s">
        <v>86</v>
      </c>
      <c r="AY122" s="16" t="s">
        <v>126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6" t="s">
        <v>83</v>
      </c>
      <c r="BK122" s="197">
        <f>ROUND(I122*H122,2)</f>
        <v>0</v>
      </c>
      <c r="BL122" s="16" t="s">
        <v>930</v>
      </c>
      <c r="BM122" s="196" t="s">
        <v>931</v>
      </c>
    </row>
    <row r="123" spans="1:65" s="2" customFormat="1" ht="11.25">
      <c r="A123" s="33"/>
      <c r="B123" s="34"/>
      <c r="C123" s="35"/>
      <c r="D123" s="198" t="s">
        <v>135</v>
      </c>
      <c r="E123" s="35"/>
      <c r="F123" s="199" t="s">
        <v>929</v>
      </c>
      <c r="G123" s="35"/>
      <c r="H123" s="35"/>
      <c r="I123" s="200"/>
      <c r="J123" s="35"/>
      <c r="K123" s="35"/>
      <c r="L123" s="38"/>
      <c r="M123" s="201"/>
      <c r="N123" s="202"/>
      <c r="O123" s="70"/>
      <c r="P123" s="70"/>
      <c r="Q123" s="70"/>
      <c r="R123" s="70"/>
      <c r="S123" s="70"/>
      <c r="T123" s="71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135</v>
      </c>
      <c r="AU123" s="16" t="s">
        <v>86</v>
      </c>
    </row>
    <row r="124" spans="1:65" s="2" customFormat="1" ht="48.75">
      <c r="A124" s="33"/>
      <c r="B124" s="34"/>
      <c r="C124" s="35"/>
      <c r="D124" s="198" t="s">
        <v>354</v>
      </c>
      <c r="E124" s="35"/>
      <c r="F124" s="214" t="s">
        <v>932</v>
      </c>
      <c r="G124" s="35"/>
      <c r="H124" s="35"/>
      <c r="I124" s="200"/>
      <c r="J124" s="35"/>
      <c r="K124" s="35"/>
      <c r="L124" s="38"/>
      <c r="M124" s="201"/>
      <c r="N124" s="202"/>
      <c r="O124" s="70"/>
      <c r="P124" s="70"/>
      <c r="Q124" s="70"/>
      <c r="R124" s="70"/>
      <c r="S124" s="70"/>
      <c r="T124" s="71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354</v>
      </c>
      <c r="AU124" s="16" t="s">
        <v>86</v>
      </c>
    </row>
    <row r="125" spans="1:65" s="2" customFormat="1" ht="16.5" customHeight="1">
      <c r="A125" s="33"/>
      <c r="B125" s="34"/>
      <c r="C125" s="185" t="s">
        <v>86</v>
      </c>
      <c r="D125" s="185" t="s">
        <v>128</v>
      </c>
      <c r="E125" s="186" t="s">
        <v>933</v>
      </c>
      <c r="F125" s="187" t="s">
        <v>934</v>
      </c>
      <c r="G125" s="188" t="s">
        <v>838</v>
      </c>
      <c r="H125" s="189">
        <v>1</v>
      </c>
      <c r="I125" s="190"/>
      <c r="J125" s="191">
        <f>ROUND(I125*H125,2)</f>
        <v>0</v>
      </c>
      <c r="K125" s="187" t="s">
        <v>1</v>
      </c>
      <c r="L125" s="38"/>
      <c r="M125" s="192" t="s">
        <v>1</v>
      </c>
      <c r="N125" s="193" t="s">
        <v>40</v>
      </c>
      <c r="O125" s="70"/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930</v>
      </c>
      <c r="AT125" s="196" t="s">
        <v>128</v>
      </c>
      <c r="AU125" s="196" t="s">
        <v>86</v>
      </c>
      <c r="AY125" s="16" t="s">
        <v>126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6" t="s">
        <v>83</v>
      </c>
      <c r="BK125" s="197">
        <f>ROUND(I125*H125,2)</f>
        <v>0</v>
      </c>
      <c r="BL125" s="16" t="s">
        <v>930</v>
      </c>
      <c r="BM125" s="196" t="s">
        <v>935</v>
      </c>
    </row>
    <row r="126" spans="1:65" s="2" customFormat="1" ht="11.25">
      <c r="A126" s="33"/>
      <c r="B126" s="34"/>
      <c r="C126" s="35"/>
      <c r="D126" s="198" t="s">
        <v>135</v>
      </c>
      <c r="E126" s="35"/>
      <c r="F126" s="199" t="s">
        <v>934</v>
      </c>
      <c r="G126" s="35"/>
      <c r="H126" s="35"/>
      <c r="I126" s="200"/>
      <c r="J126" s="35"/>
      <c r="K126" s="35"/>
      <c r="L126" s="38"/>
      <c r="M126" s="201"/>
      <c r="N126" s="202"/>
      <c r="O126" s="70"/>
      <c r="P126" s="70"/>
      <c r="Q126" s="70"/>
      <c r="R126" s="70"/>
      <c r="S126" s="70"/>
      <c r="T126" s="71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135</v>
      </c>
      <c r="AU126" s="16" t="s">
        <v>86</v>
      </c>
    </row>
    <row r="127" spans="1:65" s="2" customFormat="1" ht="19.5">
      <c r="A127" s="33"/>
      <c r="B127" s="34"/>
      <c r="C127" s="35"/>
      <c r="D127" s="198" t="s">
        <v>354</v>
      </c>
      <c r="E127" s="35"/>
      <c r="F127" s="214" t="s">
        <v>936</v>
      </c>
      <c r="G127" s="35"/>
      <c r="H127" s="35"/>
      <c r="I127" s="200"/>
      <c r="J127" s="35"/>
      <c r="K127" s="35"/>
      <c r="L127" s="38"/>
      <c r="M127" s="201"/>
      <c r="N127" s="202"/>
      <c r="O127" s="70"/>
      <c r="P127" s="70"/>
      <c r="Q127" s="70"/>
      <c r="R127" s="70"/>
      <c r="S127" s="70"/>
      <c r="T127" s="71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354</v>
      </c>
      <c r="AU127" s="16" t="s">
        <v>86</v>
      </c>
    </row>
    <row r="128" spans="1:65" s="2" customFormat="1" ht="16.5" customHeight="1">
      <c r="A128" s="33"/>
      <c r="B128" s="34"/>
      <c r="C128" s="185" t="s">
        <v>144</v>
      </c>
      <c r="D128" s="185" t="s">
        <v>128</v>
      </c>
      <c r="E128" s="186" t="s">
        <v>937</v>
      </c>
      <c r="F128" s="187" t="s">
        <v>938</v>
      </c>
      <c r="G128" s="188" t="s">
        <v>838</v>
      </c>
      <c r="H128" s="189">
        <v>1</v>
      </c>
      <c r="I128" s="190"/>
      <c r="J128" s="191">
        <f>ROUND(I128*H128,2)</f>
        <v>0</v>
      </c>
      <c r="K128" s="187" t="s">
        <v>1</v>
      </c>
      <c r="L128" s="38"/>
      <c r="M128" s="192" t="s">
        <v>1</v>
      </c>
      <c r="N128" s="193" t="s">
        <v>40</v>
      </c>
      <c r="O128" s="70"/>
      <c r="P128" s="194">
        <f>O128*H128</f>
        <v>0</v>
      </c>
      <c r="Q128" s="194">
        <v>0</v>
      </c>
      <c r="R128" s="194">
        <f>Q128*H128</f>
        <v>0</v>
      </c>
      <c r="S128" s="194">
        <v>0</v>
      </c>
      <c r="T128" s="19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930</v>
      </c>
      <c r="AT128" s="196" t="s">
        <v>128</v>
      </c>
      <c r="AU128" s="196" t="s">
        <v>86</v>
      </c>
      <c r="AY128" s="16" t="s">
        <v>126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83</v>
      </c>
      <c r="BK128" s="197">
        <f>ROUND(I128*H128,2)</f>
        <v>0</v>
      </c>
      <c r="BL128" s="16" t="s">
        <v>930</v>
      </c>
      <c r="BM128" s="196" t="s">
        <v>939</v>
      </c>
    </row>
    <row r="129" spans="1:65" s="2" customFormat="1" ht="11.25">
      <c r="A129" s="33"/>
      <c r="B129" s="34"/>
      <c r="C129" s="35"/>
      <c r="D129" s="198" t="s">
        <v>135</v>
      </c>
      <c r="E129" s="35"/>
      <c r="F129" s="199" t="s">
        <v>938</v>
      </c>
      <c r="G129" s="35"/>
      <c r="H129" s="35"/>
      <c r="I129" s="200"/>
      <c r="J129" s="35"/>
      <c r="K129" s="35"/>
      <c r="L129" s="38"/>
      <c r="M129" s="201"/>
      <c r="N129" s="202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135</v>
      </c>
      <c r="AU129" s="16" t="s">
        <v>86</v>
      </c>
    </row>
    <row r="130" spans="1:65" s="2" customFormat="1" ht="39">
      <c r="A130" s="33"/>
      <c r="B130" s="34"/>
      <c r="C130" s="35"/>
      <c r="D130" s="198" t="s">
        <v>354</v>
      </c>
      <c r="E130" s="35"/>
      <c r="F130" s="214" t="s">
        <v>940</v>
      </c>
      <c r="G130" s="35"/>
      <c r="H130" s="35"/>
      <c r="I130" s="200"/>
      <c r="J130" s="35"/>
      <c r="K130" s="35"/>
      <c r="L130" s="38"/>
      <c r="M130" s="201"/>
      <c r="N130" s="202"/>
      <c r="O130" s="70"/>
      <c r="P130" s="70"/>
      <c r="Q130" s="70"/>
      <c r="R130" s="70"/>
      <c r="S130" s="70"/>
      <c r="T130" s="71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354</v>
      </c>
      <c r="AU130" s="16" t="s">
        <v>86</v>
      </c>
    </row>
    <row r="131" spans="1:65" s="12" customFormat="1" ht="22.9" customHeight="1">
      <c r="B131" s="169"/>
      <c r="C131" s="170"/>
      <c r="D131" s="171" t="s">
        <v>74</v>
      </c>
      <c r="E131" s="183" t="s">
        <v>941</v>
      </c>
      <c r="F131" s="183" t="s">
        <v>942</v>
      </c>
      <c r="G131" s="170"/>
      <c r="H131" s="170"/>
      <c r="I131" s="173"/>
      <c r="J131" s="184">
        <f>BK131</f>
        <v>0</v>
      </c>
      <c r="K131" s="170"/>
      <c r="L131" s="175"/>
      <c r="M131" s="176"/>
      <c r="N131" s="177"/>
      <c r="O131" s="177"/>
      <c r="P131" s="178">
        <f>SUM(P132:P154)</f>
        <v>0</v>
      </c>
      <c r="Q131" s="177"/>
      <c r="R131" s="178">
        <f>SUM(R132:R154)</f>
        <v>0</v>
      </c>
      <c r="S131" s="177"/>
      <c r="T131" s="179">
        <f>SUM(T132:T154)</f>
        <v>0</v>
      </c>
      <c r="AR131" s="180" t="s">
        <v>133</v>
      </c>
      <c r="AT131" s="181" t="s">
        <v>74</v>
      </c>
      <c r="AU131" s="181" t="s">
        <v>83</v>
      </c>
      <c r="AY131" s="180" t="s">
        <v>126</v>
      </c>
      <c r="BK131" s="182">
        <f>SUM(BK132:BK154)</f>
        <v>0</v>
      </c>
    </row>
    <row r="132" spans="1:65" s="2" customFormat="1" ht="24.2" customHeight="1">
      <c r="A132" s="33"/>
      <c r="B132" s="34"/>
      <c r="C132" s="185" t="s">
        <v>133</v>
      </c>
      <c r="D132" s="185" t="s">
        <v>128</v>
      </c>
      <c r="E132" s="186" t="s">
        <v>943</v>
      </c>
      <c r="F132" s="187" t="s">
        <v>944</v>
      </c>
      <c r="G132" s="188" t="s">
        <v>838</v>
      </c>
      <c r="H132" s="189">
        <v>1</v>
      </c>
      <c r="I132" s="190"/>
      <c r="J132" s="191">
        <f>ROUND(I132*H132,2)</f>
        <v>0</v>
      </c>
      <c r="K132" s="187" t="s">
        <v>1</v>
      </c>
      <c r="L132" s="38"/>
      <c r="M132" s="192" t="s">
        <v>1</v>
      </c>
      <c r="N132" s="193" t="s">
        <v>40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930</v>
      </c>
      <c r="AT132" s="196" t="s">
        <v>128</v>
      </c>
      <c r="AU132" s="196" t="s">
        <v>86</v>
      </c>
      <c r="AY132" s="16" t="s">
        <v>126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83</v>
      </c>
      <c r="BK132" s="197">
        <f>ROUND(I132*H132,2)</f>
        <v>0</v>
      </c>
      <c r="BL132" s="16" t="s">
        <v>930</v>
      </c>
      <c r="BM132" s="196" t="s">
        <v>945</v>
      </c>
    </row>
    <row r="133" spans="1:65" s="2" customFormat="1" ht="19.5">
      <c r="A133" s="33"/>
      <c r="B133" s="34"/>
      <c r="C133" s="35"/>
      <c r="D133" s="198" t="s">
        <v>135</v>
      </c>
      <c r="E133" s="35"/>
      <c r="F133" s="199" t="s">
        <v>944</v>
      </c>
      <c r="G133" s="35"/>
      <c r="H133" s="35"/>
      <c r="I133" s="200"/>
      <c r="J133" s="35"/>
      <c r="K133" s="35"/>
      <c r="L133" s="38"/>
      <c r="M133" s="201"/>
      <c r="N133" s="202"/>
      <c r="O133" s="70"/>
      <c r="P133" s="70"/>
      <c r="Q133" s="70"/>
      <c r="R133" s="70"/>
      <c r="S133" s="70"/>
      <c r="T133" s="71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135</v>
      </c>
      <c r="AU133" s="16" t="s">
        <v>86</v>
      </c>
    </row>
    <row r="134" spans="1:65" s="2" customFormat="1" ht="19.5">
      <c r="A134" s="33"/>
      <c r="B134" s="34"/>
      <c r="C134" s="35"/>
      <c r="D134" s="198" t="s">
        <v>354</v>
      </c>
      <c r="E134" s="35"/>
      <c r="F134" s="214" t="s">
        <v>946</v>
      </c>
      <c r="G134" s="35"/>
      <c r="H134" s="35"/>
      <c r="I134" s="200"/>
      <c r="J134" s="35"/>
      <c r="K134" s="35"/>
      <c r="L134" s="38"/>
      <c r="M134" s="201"/>
      <c r="N134" s="202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354</v>
      </c>
      <c r="AU134" s="16" t="s">
        <v>86</v>
      </c>
    </row>
    <row r="135" spans="1:65" s="2" customFormat="1" ht="16.5" customHeight="1">
      <c r="A135" s="33"/>
      <c r="B135" s="34"/>
      <c r="C135" s="185" t="s">
        <v>153</v>
      </c>
      <c r="D135" s="185" t="s">
        <v>128</v>
      </c>
      <c r="E135" s="186" t="s">
        <v>947</v>
      </c>
      <c r="F135" s="187" t="s">
        <v>948</v>
      </c>
      <c r="G135" s="188" t="s">
        <v>838</v>
      </c>
      <c r="H135" s="189">
        <v>1</v>
      </c>
      <c r="I135" s="190"/>
      <c r="J135" s="191">
        <f>ROUND(I135*H135,2)</f>
        <v>0</v>
      </c>
      <c r="K135" s="187" t="s">
        <v>1</v>
      </c>
      <c r="L135" s="38"/>
      <c r="M135" s="192" t="s">
        <v>1</v>
      </c>
      <c r="N135" s="193" t="s">
        <v>40</v>
      </c>
      <c r="O135" s="70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949</v>
      </c>
      <c r="AT135" s="196" t="s">
        <v>128</v>
      </c>
      <c r="AU135" s="196" t="s">
        <v>86</v>
      </c>
      <c r="AY135" s="16" t="s">
        <v>126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6" t="s">
        <v>83</v>
      </c>
      <c r="BK135" s="197">
        <f>ROUND(I135*H135,2)</f>
        <v>0</v>
      </c>
      <c r="BL135" s="16" t="s">
        <v>949</v>
      </c>
      <c r="BM135" s="196" t="s">
        <v>950</v>
      </c>
    </row>
    <row r="136" spans="1:65" s="2" customFormat="1" ht="11.25">
      <c r="A136" s="33"/>
      <c r="B136" s="34"/>
      <c r="C136" s="35"/>
      <c r="D136" s="198" t="s">
        <v>135</v>
      </c>
      <c r="E136" s="35"/>
      <c r="F136" s="199" t="s">
        <v>948</v>
      </c>
      <c r="G136" s="35"/>
      <c r="H136" s="35"/>
      <c r="I136" s="200"/>
      <c r="J136" s="35"/>
      <c r="K136" s="35"/>
      <c r="L136" s="38"/>
      <c r="M136" s="201"/>
      <c r="N136" s="202"/>
      <c r="O136" s="70"/>
      <c r="P136" s="70"/>
      <c r="Q136" s="70"/>
      <c r="R136" s="70"/>
      <c r="S136" s="70"/>
      <c r="T136" s="71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135</v>
      </c>
      <c r="AU136" s="16" t="s">
        <v>86</v>
      </c>
    </row>
    <row r="137" spans="1:65" s="2" customFormat="1" ht="39">
      <c r="A137" s="33"/>
      <c r="B137" s="34"/>
      <c r="C137" s="35"/>
      <c r="D137" s="198" t="s">
        <v>354</v>
      </c>
      <c r="E137" s="35"/>
      <c r="F137" s="214" t="s">
        <v>951</v>
      </c>
      <c r="G137" s="35"/>
      <c r="H137" s="35"/>
      <c r="I137" s="200"/>
      <c r="J137" s="35"/>
      <c r="K137" s="35"/>
      <c r="L137" s="38"/>
      <c r="M137" s="201"/>
      <c r="N137" s="202"/>
      <c r="O137" s="70"/>
      <c r="P137" s="70"/>
      <c r="Q137" s="70"/>
      <c r="R137" s="70"/>
      <c r="S137" s="70"/>
      <c r="T137" s="71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354</v>
      </c>
      <c r="AU137" s="16" t="s">
        <v>86</v>
      </c>
    </row>
    <row r="138" spans="1:65" s="2" customFormat="1" ht="16.5" customHeight="1">
      <c r="A138" s="33"/>
      <c r="B138" s="34"/>
      <c r="C138" s="185" t="s">
        <v>158</v>
      </c>
      <c r="D138" s="185" t="s">
        <v>128</v>
      </c>
      <c r="E138" s="186" t="s">
        <v>952</v>
      </c>
      <c r="F138" s="187" t="s">
        <v>953</v>
      </c>
      <c r="G138" s="188" t="s">
        <v>838</v>
      </c>
      <c r="H138" s="189">
        <v>1</v>
      </c>
      <c r="I138" s="190"/>
      <c r="J138" s="191">
        <f>ROUND(I138*H138,2)</f>
        <v>0</v>
      </c>
      <c r="K138" s="187" t="s">
        <v>1</v>
      </c>
      <c r="L138" s="38"/>
      <c r="M138" s="192" t="s">
        <v>1</v>
      </c>
      <c r="N138" s="193" t="s">
        <v>40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930</v>
      </c>
      <c r="AT138" s="196" t="s">
        <v>128</v>
      </c>
      <c r="AU138" s="196" t="s">
        <v>86</v>
      </c>
      <c r="AY138" s="16" t="s">
        <v>126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83</v>
      </c>
      <c r="BK138" s="197">
        <f>ROUND(I138*H138,2)</f>
        <v>0</v>
      </c>
      <c r="BL138" s="16" t="s">
        <v>930</v>
      </c>
      <c r="BM138" s="196" t="s">
        <v>954</v>
      </c>
    </row>
    <row r="139" spans="1:65" s="2" customFormat="1" ht="11.25">
      <c r="A139" s="33"/>
      <c r="B139" s="34"/>
      <c r="C139" s="35"/>
      <c r="D139" s="198" t="s">
        <v>135</v>
      </c>
      <c r="E139" s="35"/>
      <c r="F139" s="199" t="s">
        <v>953</v>
      </c>
      <c r="G139" s="35"/>
      <c r="H139" s="35"/>
      <c r="I139" s="200"/>
      <c r="J139" s="35"/>
      <c r="K139" s="35"/>
      <c r="L139" s="38"/>
      <c r="M139" s="201"/>
      <c r="N139" s="202"/>
      <c r="O139" s="70"/>
      <c r="P139" s="70"/>
      <c r="Q139" s="70"/>
      <c r="R139" s="70"/>
      <c r="S139" s="70"/>
      <c r="T139" s="71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135</v>
      </c>
      <c r="AU139" s="16" t="s">
        <v>86</v>
      </c>
    </row>
    <row r="140" spans="1:65" s="2" customFormat="1" ht="19.5">
      <c r="A140" s="33"/>
      <c r="B140" s="34"/>
      <c r="C140" s="35"/>
      <c r="D140" s="198" t="s">
        <v>354</v>
      </c>
      <c r="E140" s="35"/>
      <c r="F140" s="214" t="s">
        <v>955</v>
      </c>
      <c r="G140" s="35"/>
      <c r="H140" s="35"/>
      <c r="I140" s="200"/>
      <c r="J140" s="35"/>
      <c r="K140" s="35"/>
      <c r="L140" s="38"/>
      <c r="M140" s="201"/>
      <c r="N140" s="202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354</v>
      </c>
      <c r="AU140" s="16" t="s">
        <v>86</v>
      </c>
    </row>
    <row r="141" spans="1:65" s="2" customFormat="1" ht="16.5" customHeight="1">
      <c r="A141" s="33"/>
      <c r="B141" s="34"/>
      <c r="C141" s="185" t="s">
        <v>163</v>
      </c>
      <c r="D141" s="185" t="s">
        <v>128</v>
      </c>
      <c r="E141" s="186" t="s">
        <v>956</v>
      </c>
      <c r="F141" s="187" t="s">
        <v>957</v>
      </c>
      <c r="G141" s="188" t="s">
        <v>958</v>
      </c>
      <c r="H141" s="189">
        <v>1</v>
      </c>
      <c r="I141" s="190"/>
      <c r="J141" s="191">
        <f>ROUND(I141*H141,2)</f>
        <v>0</v>
      </c>
      <c r="K141" s="187" t="s">
        <v>1</v>
      </c>
      <c r="L141" s="38"/>
      <c r="M141" s="192" t="s">
        <v>1</v>
      </c>
      <c r="N141" s="193" t="s">
        <v>40</v>
      </c>
      <c r="O141" s="70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930</v>
      </c>
      <c r="AT141" s="196" t="s">
        <v>128</v>
      </c>
      <c r="AU141" s="196" t="s">
        <v>86</v>
      </c>
      <c r="AY141" s="16" t="s">
        <v>126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83</v>
      </c>
      <c r="BK141" s="197">
        <f>ROUND(I141*H141,2)</f>
        <v>0</v>
      </c>
      <c r="BL141" s="16" t="s">
        <v>930</v>
      </c>
      <c r="BM141" s="196" t="s">
        <v>959</v>
      </c>
    </row>
    <row r="142" spans="1:65" s="2" customFormat="1" ht="11.25">
      <c r="A142" s="33"/>
      <c r="B142" s="34"/>
      <c r="C142" s="35"/>
      <c r="D142" s="198" t="s">
        <v>135</v>
      </c>
      <c r="E142" s="35"/>
      <c r="F142" s="199" t="s">
        <v>957</v>
      </c>
      <c r="G142" s="35"/>
      <c r="H142" s="35"/>
      <c r="I142" s="200"/>
      <c r="J142" s="35"/>
      <c r="K142" s="35"/>
      <c r="L142" s="38"/>
      <c r="M142" s="201"/>
      <c r="N142" s="202"/>
      <c r="O142" s="70"/>
      <c r="P142" s="70"/>
      <c r="Q142" s="70"/>
      <c r="R142" s="70"/>
      <c r="S142" s="70"/>
      <c r="T142" s="71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135</v>
      </c>
      <c r="AU142" s="16" t="s">
        <v>86</v>
      </c>
    </row>
    <row r="143" spans="1:65" s="2" customFormat="1" ht="16.5" customHeight="1">
      <c r="A143" s="33"/>
      <c r="B143" s="34"/>
      <c r="C143" s="185" t="s">
        <v>167</v>
      </c>
      <c r="D143" s="185" t="s">
        <v>128</v>
      </c>
      <c r="E143" s="186" t="s">
        <v>960</v>
      </c>
      <c r="F143" s="187" t="s">
        <v>961</v>
      </c>
      <c r="G143" s="188" t="s">
        <v>838</v>
      </c>
      <c r="H143" s="189">
        <v>1</v>
      </c>
      <c r="I143" s="190"/>
      <c r="J143" s="191">
        <f>ROUND(I143*H143,2)</f>
        <v>0</v>
      </c>
      <c r="K143" s="187" t="s">
        <v>1</v>
      </c>
      <c r="L143" s="38"/>
      <c r="M143" s="192" t="s">
        <v>1</v>
      </c>
      <c r="N143" s="193" t="s">
        <v>40</v>
      </c>
      <c r="O143" s="70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930</v>
      </c>
      <c r="AT143" s="196" t="s">
        <v>128</v>
      </c>
      <c r="AU143" s="196" t="s">
        <v>86</v>
      </c>
      <c r="AY143" s="16" t="s">
        <v>126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6" t="s">
        <v>83</v>
      </c>
      <c r="BK143" s="197">
        <f>ROUND(I143*H143,2)</f>
        <v>0</v>
      </c>
      <c r="BL143" s="16" t="s">
        <v>930</v>
      </c>
      <c r="BM143" s="196" t="s">
        <v>962</v>
      </c>
    </row>
    <row r="144" spans="1:65" s="2" customFormat="1" ht="11.25">
      <c r="A144" s="33"/>
      <c r="B144" s="34"/>
      <c r="C144" s="35"/>
      <c r="D144" s="198" t="s">
        <v>135</v>
      </c>
      <c r="E144" s="35"/>
      <c r="F144" s="199" t="s">
        <v>961</v>
      </c>
      <c r="G144" s="35"/>
      <c r="H144" s="35"/>
      <c r="I144" s="200"/>
      <c r="J144" s="35"/>
      <c r="K144" s="35"/>
      <c r="L144" s="38"/>
      <c r="M144" s="201"/>
      <c r="N144" s="202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135</v>
      </c>
      <c r="AU144" s="16" t="s">
        <v>86</v>
      </c>
    </row>
    <row r="145" spans="1:65" s="2" customFormat="1" ht="39">
      <c r="A145" s="33"/>
      <c r="B145" s="34"/>
      <c r="C145" s="35"/>
      <c r="D145" s="198" t="s">
        <v>354</v>
      </c>
      <c r="E145" s="35"/>
      <c r="F145" s="214" t="s">
        <v>963</v>
      </c>
      <c r="G145" s="35"/>
      <c r="H145" s="35"/>
      <c r="I145" s="200"/>
      <c r="J145" s="35"/>
      <c r="K145" s="35"/>
      <c r="L145" s="38"/>
      <c r="M145" s="201"/>
      <c r="N145" s="202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354</v>
      </c>
      <c r="AU145" s="16" t="s">
        <v>86</v>
      </c>
    </row>
    <row r="146" spans="1:65" s="2" customFormat="1" ht="16.5" customHeight="1">
      <c r="A146" s="33"/>
      <c r="B146" s="34"/>
      <c r="C146" s="185" t="s">
        <v>171</v>
      </c>
      <c r="D146" s="185" t="s">
        <v>128</v>
      </c>
      <c r="E146" s="186" t="s">
        <v>964</v>
      </c>
      <c r="F146" s="187" t="s">
        <v>965</v>
      </c>
      <c r="G146" s="188" t="s">
        <v>958</v>
      </c>
      <c r="H146" s="189">
        <v>1</v>
      </c>
      <c r="I146" s="190"/>
      <c r="J146" s="191">
        <f>ROUND(I146*H146,2)</f>
        <v>0</v>
      </c>
      <c r="K146" s="187" t="s">
        <v>1</v>
      </c>
      <c r="L146" s="38"/>
      <c r="M146" s="192" t="s">
        <v>1</v>
      </c>
      <c r="N146" s="193" t="s">
        <v>40</v>
      </c>
      <c r="O146" s="70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930</v>
      </c>
      <c r="AT146" s="196" t="s">
        <v>128</v>
      </c>
      <c r="AU146" s="196" t="s">
        <v>86</v>
      </c>
      <c r="AY146" s="16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6" t="s">
        <v>83</v>
      </c>
      <c r="BK146" s="197">
        <f>ROUND(I146*H146,2)</f>
        <v>0</v>
      </c>
      <c r="BL146" s="16" t="s">
        <v>930</v>
      </c>
      <c r="BM146" s="196" t="s">
        <v>966</v>
      </c>
    </row>
    <row r="147" spans="1:65" s="2" customFormat="1" ht="11.25">
      <c r="A147" s="33"/>
      <c r="B147" s="34"/>
      <c r="C147" s="35"/>
      <c r="D147" s="198" t="s">
        <v>135</v>
      </c>
      <c r="E147" s="35"/>
      <c r="F147" s="199" t="s">
        <v>965</v>
      </c>
      <c r="G147" s="35"/>
      <c r="H147" s="35"/>
      <c r="I147" s="200"/>
      <c r="J147" s="35"/>
      <c r="K147" s="35"/>
      <c r="L147" s="38"/>
      <c r="M147" s="201"/>
      <c r="N147" s="202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135</v>
      </c>
      <c r="AU147" s="16" t="s">
        <v>86</v>
      </c>
    </row>
    <row r="148" spans="1:65" s="2" customFormat="1" ht="19.5">
      <c r="A148" s="33"/>
      <c r="B148" s="34"/>
      <c r="C148" s="35"/>
      <c r="D148" s="198" t="s">
        <v>354</v>
      </c>
      <c r="E148" s="35"/>
      <c r="F148" s="214" t="s">
        <v>967</v>
      </c>
      <c r="G148" s="35"/>
      <c r="H148" s="35"/>
      <c r="I148" s="200"/>
      <c r="J148" s="35"/>
      <c r="K148" s="35"/>
      <c r="L148" s="38"/>
      <c r="M148" s="201"/>
      <c r="N148" s="202"/>
      <c r="O148" s="70"/>
      <c r="P148" s="70"/>
      <c r="Q148" s="70"/>
      <c r="R148" s="70"/>
      <c r="S148" s="70"/>
      <c r="T148" s="71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354</v>
      </c>
      <c r="AU148" s="16" t="s">
        <v>86</v>
      </c>
    </row>
    <row r="149" spans="1:65" s="2" customFormat="1" ht="16.5" customHeight="1">
      <c r="A149" s="33"/>
      <c r="B149" s="34"/>
      <c r="C149" s="185" t="s">
        <v>178</v>
      </c>
      <c r="D149" s="185" t="s">
        <v>128</v>
      </c>
      <c r="E149" s="186" t="s">
        <v>968</v>
      </c>
      <c r="F149" s="187" t="s">
        <v>969</v>
      </c>
      <c r="G149" s="188" t="s">
        <v>838</v>
      </c>
      <c r="H149" s="189">
        <v>1</v>
      </c>
      <c r="I149" s="190"/>
      <c r="J149" s="191">
        <f>ROUND(I149*H149,2)</f>
        <v>0</v>
      </c>
      <c r="K149" s="187" t="s">
        <v>1</v>
      </c>
      <c r="L149" s="38"/>
      <c r="M149" s="192" t="s">
        <v>1</v>
      </c>
      <c r="N149" s="193" t="s">
        <v>40</v>
      </c>
      <c r="O149" s="70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949</v>
      </c>
      <c r="AT149" s="196" t="s">
        <v>128</v>
      </c>
      <c r="AU149" s="196" t="s">
        <v>86</v>
      </c>
      <c r="AY149" s="16" t="s">
        <v>126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6" t="s">
        <v>83</v>
      </c>
      <c r="BK149" s="197">
        <f>ROUND(I149*H149,2)</f>
        <v>0</v>
      </c>
      <c r="BL149" s="16" t="s">
        <v>949</v>
      </c>
      <c r="BM149" s="196" t="s">
        <v>970</v>
      </c>
    </row>
    <row r="150" spans="1:65" s="2" customFormat="1" ht="11.25">
      <c r="A150" s="33"/>
      <c r="B150" s="34"/>
      <c r="C150" s="35"/>
      <c r="D150" s="198" t="s">
        <v>135</v>
      </c>
      <c r="E150" s="35"/>
      <c r="F150" s="199" t="s">
        <v>969</v>
      </c>
      <c r="G150" s="35"/>
      <c r="H150" s="35"/>
      <c r="I150" s="200"/>
      <c r="J150" s="35"/>
      <c r="K150" s="35"/>
      <c r="L150" s="38"/>
      <c r="M150" s="201"/>
      <c r="N150" s="202"/>
      <c r="O150" s="70"/>
      <c r="P150" s="70"/>
      <c r="Q150" s="70"/>
      <c r="R150" s="70"/>
      <c r="S150" s="70"/>
      <c r="T150" s="71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135</v>
      </c>
      <c r="AU150" s="16" t="s">
        <v>86</v>
      </c>
    </row>
    <row r="151" spans="1:65" s="2" customFormat="1" ht="19.5">
      <c r="A151" s="33"/>
      <c r="B151" s="34"/>
      <c r="C151" s="35"/>
      <c r="D151" s="198" t="s">
        <v>354</v>
      </c>
      <c r="E151" s="35"/>
      <c r="F151" s="214" t="s">
        <v>971</v>
      </c>
      <c r="G151" s="35"/>
      <c r="H151" s="35"/>
      <c r="I151" s="200"/>
      <c r="J151" s="35"/>
      <c r="K151" s="35"/>
      <c r="L151" s="38"/>
      <c r="M151" s="201"/>
      <c r="N151" s="202"/>
      <c r="O151" s="70"/>
      <c r="P151" s="70"/>
      <c r="Q151" s="70"/>
      <c r="R151" s="70"/>
      <c r="S151" s="70"/>
      <c r="T151" s="71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354</v>
      </c>
      <c r="AU151" s="16" t="s">
        <v>86</v>
      </c>
    </row>
    <row r="152" spans="1:65" s="2" customFormat="1" ht="16.5" customHeight="1">
      <c r="A152" s="33"/>
      <c r="B152" s="34"/>
      <c r="C152" s="185" t="s">
        <v>184</v>
      </c>
      <c r="D152" s="185" t="s">
        <v>128</v>
      </c>
      <c r="E152" s="186" t="s">
        <v>972</v>
      </c>
      <c r="F152" s="187" t="s">
        <v>973</v>
      </c>
      <c r="G152" s="188" t="s">
        <v>838</v>
      </c>
      <c r="H152" s="189">
        <v>1</v>
      </c>
      <c r="I152" s="190"/>
      <c r="J152" s="191">
        <f>ROUND(I152*H152,2)</f>
        <v>0</v>
      </c>
      <c r="K152" s="187" t="s">
        <v>1</v>
      </c>
      <c r="L152" s="38"/>
      <c r="M152" s="192" t="s">
        <v>1</v>
      </c>
      <c r="N152" s="193" t="s">
        <v>40</v>
      </c>
      <c r="O152" s="70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949</v>
      </c>
      <c r="AT152" s="196" t="s">
        <v>128</v>
      </c>
      <c r="AU152" s="196" t="s">
        <v>86</v>
      </c>
      <c r="AY152" s="16" t="s">
        <v>126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6" t="s">
        <v>83</v>
      </c>
      <c r="BK152" s="197">
        <f>ROUND(I152*H152,2)</f>
        <v>0</v>
      </c>
      <c r="BL152" s="16" t="s">
        <v>949</v>
      </c>
      <c r="BM152" s="196" t="s">
        <v>974</v>
      </c>
    </row>
    <row r="153" spans="1:65" s="2" customFormat="1" ht="11.25">
      <c r="A153" s="33"/>
      <c r="B153" s="34"/>
      <c r="C153" s="35"/>
      <c r="D153" s="198" t="s">
        <v>135</v>
      </c>
      <c r="E153" s="35"/>
      <c r="F153" s="199" t="s">
        <v>973</v>
      </c>
      <c r="G153" s="35"/>
      <c r="H153" s="35"/>
      <c r="I153" s="200"/>
      <c r="J153" s="35"/>
      <c r="K153" s="35"/>
      <c r="L153" s="38"/>
      <c r="M153" s="201"/>
      <c r="N153" s="202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135</v>
      </c>
      <c r="AU153" s="16" t="s">
        <v>86</v>
      </c>
    </row>
    <row r="154" spans="1:65" s="2" customFormat="1" ht="39">
      <c r="A154" s="33"/>
      <c r="B154" s="34"/>
      <c r="C154" s="35"/>
      <c r="D154" s="198" t="s">
        <v>354</v>
      </c>
      <c r="E154" s="35"/>
      <c r="F154" s="214" t="s">
        <v>975</v>
      </c>
      <c r="G154" s="35"/>
      <c r="H154" s="35"/>
      <c r="I154" s="200"/>
      <c r="J154" s="35"/>
      <c r="K154" s="35"/>
      <c r="L154" s="38"/>
      <c r="M154" s="235"/>
      <c r="N154" s="236"/>
      <c r="O154" s="237"/>
      <c r="P154" s="237"/>
      <c r="Q154" s="237"/>
      <c r="R154" s="237"/>
      <c r="S154" s="237"/>
      <c r="T154" s="238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354</v>
      </c>
      <c r="AU154" s="16" t="s">
        <v>86</v>
      </c>
    </row>
    <row r="155" spans="1:65" s="2" customFormat="1" ht="6.95" customHeight="1">
      <c r="A155" s="33"/>
      <c r="B155" s="53"/>
      <c r="C155" s="54"/>
      <c r="D155" s="54"/>
      <c r="E155" s="54"/>
      <c r="F155" s="54"/>
      <c r="G155" s="54"/>
      <c r="H155" s="54"/>
      <c r="I155" s="54"/>
      <c r="J155" s="54"/>
      <c r="K155" s="54"/>
      <c r="L155" s="38"/>
      <c r="M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</sheetData>
  <sheetProtection algorithmName="SHA-512" hashValue="s+tsHOh802o7zkcTvW2OcEnxjPi4nfQy9eN4zRBcqlFERMl4i0GgkWeBkvJWGMOLwYnhk081nU8FQ7+PAIbXEg==" saltValue="qF+M5FpkvG7OnMlq6FtiNWozIPCFiyMmruauQRiIHCer8a+5JDDY1VaMX7/JgxjyX7SWKfxsxqUS24LhtBjxlA==" spinCount="100000" sheet="1" objects="1" scenarios="1" formatColumns="0" formatRows="0" autoFilter="0"/>
  <autoFilter ref="C118:K15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SO-01 - Čerpací stanice</vt:lpstr>
      <vt:lpstr>SO-02 - Výtlačné potrubí</vt:lpstr>
      <vt:lpstr>VON - Vedlejší a ostatní ...</vt:lpstr>
      <vt:lpstr>'Rekapitulace stavby'!Názvy_tisku</vt:lpstr>
      <vt:lpstr>'SO-01 - Čerpací stanice'!Názvy_tisku</vt:lpstr>
      <vt:lpstr>'SO-02 - Výtlačné potrubí'!Názvy_tisku</vt:lpstr>
      <vt:lpstr>'VON - Vedlejší a ostatní ...'!Názvy_tisku</vt:lpstr>
      <vt:lpstr>'Rekapitulace stavby'!Oblast_tisku</vt:lpstr>
      <vt:lpstr>'SO-01 - Čerpací stanice'!Oblast_tisku</vt:lpstr>
      <vt:lpstr>'SO-02 - Výtlačné potrubí'!Oblast_tisku</vt:lpstr>
      <vt:lpstr>'VON - Vedlejší a ostatní 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petra</cp:lastModifiedBy>
  <dcterms:created xsi:type="dcterms:W3CDTF">2024-11-22T11:23:06Z</dcterms:created>
  <dcterms:modified xsi:type="dcterms:W3CDTF">2024-11-22T11:24:17Z</dcterms:modified>
</cp:coreProperties>
</file>