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<sst xmlns="http://schemas.openxmlformats.org/spreadsheetml/2006/main" count="253" uniqueCount="159">
  <si>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</si>
  <si>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</si>
  <si>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</si>
  <si>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</si>
  <si>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</si>
  <si>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</si>
  <si>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</si>
  <si>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</si>
  <si>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</si>
  <si>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</si>
  <si>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</si>
  <si>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</si>
  <si>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</si>
  <si>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</si>
  <si>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</si>
  <si>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</si>
  <si>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</si>
  <si>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</si>
  <si>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</si>
  <si>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</si>
  <si>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</si>
  <si>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Poznámka:</t>
  </si>
  <si>
    <t>Objekt</t>
  </si>
  <si>
    <t>Kód</t>
  </si>
  <si>
    <t>113107142R00</t>
  </si>
  <si>
    <t>132201110R00</t>
  </si>
  <si>
    <t>16</t>
  </si>
  <si>
    <t>161101101R00</t>
  </si>
  <si>
    <t>162701103R00</t>
  </si>
  <si>
    <t>162702199R00</t>
  </si>
  <si>
    <t>17</t>
  </si>
  <si>
    <t>174101101R00</t>
  </si>
  <si>
    <t>175101101R00</t>
  </si>
  <si>
    <t>28314141.A</t>
  </si>
  <si>
    <t>58337310</t>
  </si>
  <si>
    <t>583417043</t>
  </si>
  <si>
    <t>57</t>
  </si>
  <si>
    <t>572952111R00</t>
  </si>
  <si>
    <t>573211111R00</t>
  </si>
  <si>
    <t>91</t>
  </si>
  <si>
    <t>919735112R00</t>
  </si>
  <si>
    <t>H22</t>
  </si>
  <si>
    <t>998225111R00</t>
  </si>
  <si>
    <t>Optické propojení budov ODSH</t>
  </si>
  <si>
    <t>Česká Třebová</t>
  </si>
  <si>
    <t>Zkrácený popis</t>
  </si>
  <si>
    <t>Rozměry</t>
  </si>
  <si>
    <t>Přípravné a přidružené práce</t>
  </si>
  <si>
    <t>Odstranění krytu pl. do 200 m2, živice tl. 10 cm</t>
  </si>
  <si>
    <t>Hloubené vykopávky</t>
  </si>
  <si>
    <t>Hloubení rýh š.do 60 cm v hor.3 do 50 m3</t>
  </si>
  <si>
    <t>Přemístění výkopku</t>
  </si>
  <si>
    <t>Svislé přemístění výkopku z hor.1-4 do 2,5 m</t>
  </si>
  <si>
    <t>Vodorovné přemístění výkopku z hor.1-4 do 8000 m</t>
  </si>
  <si>
    <t>Poplatek za skládku zeminy</t>
  </si>
  <si>
    <t>Konstrukce ze zemin</t>
  </si>
  <si>
    <t>Zásyp jam, rýh, šachet se zhutněním</t>
  </si>
  <si>
    <t>Obsyp podzemního vedení štěrkopískem</t>
  </si>
  <si>
    <t>Fólie výstražná š. 330 x 1,2 mm červená</t>
  </si>
  <si>
    <t>Štěrkopísek frakce 0-4 tř.B</t>
  </si>
  <si>
    <t>Kamenivo drcené frakce  0/32</t>
  </si>
  <si>
    <t>Kryty štěrkových a živičných pozemních komunikací a zpevněných ploch</t>
  </si>
  <si>
    <t>Vyspravení krytu rýhy asf. betonem tl. do 5 cm vč. zalití spáry</t>
  </si>
  <si>
    <t>Postřik živičný spojovací z asfaltu 0,5-0,7 kg/m2</t>
  </si>
  <si>
    <t>Doplňující konstrukce a práce na pozemních komunikacích a zpevněných plochách</t>
  </si>
  <si>
    <t>Řezání stávajícího živičného krytu tl. 5 - 10 cm</t>
  </si>
  <si>
    <t>Komunikace pozemní a letiště</t>
  </si>
  <si>
    <t>Přesun hmot, pozemní komunikace, kryt živičný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</si>
  <si>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</si>
  <si>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</si>
  <si>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</si>
  <si>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</si>
  <si>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</si>
  <si>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</si>
  <si>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</si>
  <si>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m</t>
  </si>
  <si>
    <t>T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</si>
  <si>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</si>
  <si>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</si>
  <si>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</si>
  <si>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</si>
  <si>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</si>
  <si>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</si>
  <si>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</si>
  <si>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</si>
  <si>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</si>
  <si>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</si>
  <si>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</si>
  <si>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</si>
  <si>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Martin Hlaváček</t>
  </si>
  <si>
    <t>Celkem</t>
  </si>
  <si>
    <t>Hmotnost (t)</t>
  </si>
  <si>
    <t>0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</si>
  <si>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</si>
  <si>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</si>
  <si>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</si>
  <si>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</si>
  <si>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</si>
  <si>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</si>
  <si>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</si>
  <si>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</si>
  <si>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</si>
  <si>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</si>
  <si>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</si>
  <si>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13_</t>
  </si>
  <si>
    <t>16_</t>
  </si>
  <si>
    <t>17_</t>
  </si>
  <si>
    <t>57_</t>
  </si>
  <si>
    <t>91_</t>
  </si>
  <si>
    <t>H22_</t>
  </si>
  <si>
    <t>1_</t>
  </si>
  <si>
    <t>5_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</si>
  <si>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</si>
  <si>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</si>
  <si>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</si>
  <si>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</si>
  <si>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</si>
  <si>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</si>
  <si>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</si>
  <si>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</si>
  <si>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</si>
  <si>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</si>
  <si>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</si>
  <si>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</si>
  <si>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</si>
  <si>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</si>
  <si>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</si>
  <si>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</si>
  <si>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</si>
  <si>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</si>
  <si>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</si>
  <si>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</si>
  <si>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</si>
  <si>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</si>
  <si>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</si>
  <si>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</si>
  <si>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</si>
  <si>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</si>
  <si>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</si>
  <si>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</si>
  <si>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</si>
  <si>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</si>
  <si>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</si>
  <si>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</si>
  <si>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</si>
  <si>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</si>
  <si>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</si>
  <si>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</si>
  <si>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</si>
  <si>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</si>
  <si>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</si>
  <si>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</si>
  <si>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</si>
  <si>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</si>
  <si>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</si>
  <si>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</si>
  <si>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</si>
  <si>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</si>
  <si>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Zemní práce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</si>
</sst>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4" xfId="0" applyNumberFormat="1" applyFont="1" applyFill="1" applyBorder="1" applyAlignment="1" applyProtection="1">
      <alignment horizontal="center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" fontId="12" fillId="0" borderId="24" xfId="0" applyNumberFormat="1" applyFont="1" applyFill="1" applyBorder="1" applyAlignment="1" applyProtection="1">
      <alignment horizontal="right" vertical="center"/>
      <protection/>
    </xf>
    <xf numFmtId="49" fontId="12" fillId="0" borderId="24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1" fillId="34" borderId="33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" fontId="8" fillId="33" borderId="30" xfId="0" applyNumberFormat="1" applyFont="1" applyFill="1" applyBorder="1" applyAlignment="1" applyProtection="1">
      <alignment horizontal="right" vertical="center"/>
      <protection/>
    </xf>
    <xf numFmtId="4" fontId="5" fillId="0" borderId="31" xfId="0" applyNumberFormat="1" applyFont="1" applyFill="1" applyBorder="1" applyAlignment="1" applyProtection="1">
      <alignment horizontal="right" vertical="center"/>
      <protection/>
    </xf>
    <xf numFmtId="4" fontId="8" fillId="33" borderId="31" xfId="0" applyNumberFormat="1" applyFont="1" applyFill="1" applyBorder="1" applyAlignment="1" applyProtection="1">
      <alignment horizontal="right" vertical="center"/>
      <protection/>
    </xf>
    <xf numFmtId="4" fontId="6" fillId="0" borderId="31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2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49" fontId="11" fillId="34" borderId="32" xfId="0" applyNumberFormat="1" applyFont="1" applyFill="1" applyBorder="1" applyAlignment="1" applyProtection="1">
      <alignment horizontal="left" vertical="center"/>
      <protection/>
    </xf>
    <xf numFmtId="0" fontId="11" fillId="34" borderId="45" xfId="0" applyNumberFormat="1" applyFont="1" applyFill="1" applyBorder="1" applyAlignment="1" applyProtection="1">
      <alignment horizontal="left" vertical="center"/>
      <protection/>
    </xf>
    <xf numFmtId="49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32" xfId="0" applyNumberFormat="1" applyFont="1" applyFill="1" applyBorder="1" applyAlignment="1" applyProtection="1">
      <alignment horizontal="left" vertical="center"/>
      <protection/>
    </xf>
    <xf numFmtId="0" fontId="12" fillId="0" borderId="33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0" fontId="13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tabSelected="1" zoomScalePageLayoutView="0" workbookViewId="0" topLeftCell="A1">
      <selection activeCell="D4" sqref="D4:D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1.8515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0" style="0" hidden="1" customWidth="1"/>
    <col min="14" max="46" width="12.140625" style="0" hidden="1" customWidth="1"/>
  </cols>
  <sheetData>
    <row r="1" spans="1:12" ht="72.7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3" ht="12.75">
      <c r="A2" s="80" t="s">
        <v>1</v>
      </c>
      <c r="B2" s="81"/>
      <c r="C2" s="81"/>
      <c r="D2" s="82" t="s">
        <v>43</v>
      </c>
      <c r="E2" s="84" t="s">
        <v>68</v>
      </c>
      <c r="F2" s="81"/>
      <c r="G2" s="84"/>
      <c r="H2" s="81"/>
      <c r="I2" s="85" t="s">
        <v>84</v>
      </c>
      <c r="J2" s="85"/>
      <c r="K2" s="81"/>
      <c r="L2" s="86"/>
      <c r="M2" s="28"/>
    </row>
    <row r="3" spans="1:13" ht="12.75">
      <c r="A3" s="77"/>
      <c r="B3" s="64"/>
      <c r="C3" s="64"/>
      <c r="D3" s="83"/>
      <c r="E3" s="64"/>
      <c r="F3" s="64"/>
      <c r="G3" s="64"/>
      <c r="H3" s="64"/>
      <c r="I3" s="64"/>
      <c r="J3" s="64"/>
      <c r="K3" s="64"/>
      <c r="L3" s="75"/>
      <c r="M3" s="28"/>
    </row>
    <row r="4" spans="1:13" ht="12.75">
      <c r="A4" s="70" t="s">
        <v>2</v>
      </c>
      <c r="B4" s="64"/>
      <c r="C4" s="64"/>
      <c r="D4" s="63" t="s">
        <v>158</v>
      </c>
      <c r="E4" s="73" t="s">
        <v>69</v>
      </c>
      <c r="F4" s="64"/>
      <c r="G4" s="73" t="s">
        <v>6</v>
      </c>
      <c r="H4" s="64"/>
      <c r="I4" s="63" t="s">
        <v>85</v>
      </c>
      <c r="J4" s="63"/>
      <c r="K4" s="64"/>
      <c r="L4" s="75"/>
      <c r="M4" s="28"/>
    </row>
    <row r="5" spans="1:13" ht="12.75">
      <c r="A5" s="77"/>
      <c r="B5" s="64"/>
      <c r="C5" s="64"/>
      <c r="D5" s="64"/>
      <c r="E5" s="64"/>
      <c r="F5" s="64"/>
      <c r="G5" s="64"/>
      <c r="H5" s="64"/>
      <c r="I5" s="64"/>
      <c r="J5" s="64"/>
      <c r="K5" s="64"/>
      <c r="L5" s="75"/>
      <c r="M5" s="28"/>
    </row>
    <row r="6" spans="1:13" ht="12.75">
      <c r="A6" s="70" t="s">
        <v>3</v>
      </c>
      <c r="B6" s="64"/>
      <c r="C6" s="64"/>
      <c r="D6" s="63" t="s">
        <v>44</v>
      </c>
      <c r="E6" s="73" t="s">
        <v>70</v>
      </c>
      <c r="F6" s="64"/>
      <c r="G6" s="64"/>
      <c r="H6" s="64"/>
      <c r="I6" s="63" t="s">
        <v>86</v>
      </c>
      <c r="J6" s="63"/>
      <c r="K6" s="64"/>
      <c r="L6" s="75"/>
      <c r="M6" s="28"/>
    </row>
    <row r="7" spans="1:13" ht="12.75">
      <c r="A7" s="77"/>
      <c r="B7" s="64"/>
      <c r="C7" s="64"/>
      <c r="D7" s="64"/>
      <c r="E7" s="64"/>
      <c r="F7" s="64"/>
      <c r="G7" s="64"/>
      <c r="H7" s="64"/>
      <c r="I7" s="64"/>
      <c r="J7" s="64"/>
      <c r="K7" s="64"/>
      <c r="L7" s="75"/>
      <c r="M7" s="28"/>
    </row>
    <row r="8" spans="1:13" ht="12.75">
      <c r="A8" s="70" t="s">
        <v>4</v>
      </c>
      <c r="B8" s="64"/>
      <c r="C8" s="64"/>
      <c r="D8" s="63"/>
      <c r="E8" s="73" t="s">
        <v>71</v>
      </c>
      <c r="F8" s="64"/>
      <c r="G8" s="74">
        <v>42788</v>
      </c>
      <c r="H8" s="64"/>
      <c r="I8" s="63" t="s">
        <v>87</v>
      </c>
      <c r="J8" s="63" t="s">
        <v>89</v>
      </c>
      <c r="K8" s="64"/>
      <c r="L8" s="75"/>
      <c r="M8" s="28"/>
    </row>
    <row r="9" spans="1:13" ht="12.7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6"/>
      <c r="M9" s="28"/>
    </row>
    <row r="10" spans="1:13" ht="12.75">
      <c r="A10" s="1" t="s">
        <v>5</v>
      </c>
      <c r="B10" s="10" t="s">
        <v>22</v>
      </c>
      <c r="C10" s="10" t="s">
        <v>23</v>
      </c>
      <c r="D10" s="10" t="s">
        <v>45</v>
      </c>
      <c r="E10" s="10" t="s">
        <v>72</v>
      </c>
      <c r="F10" s="15" t="s">
        <v>78</v>
      </c>
      <c r="G10" s="19" t="s">
        <v>79</v>
      </c>
      <c r="H10" s="65" t="s">
        <v>81</v>
      </c>
      <c r="I10" s="66"/>
      <c r="J10" s="67"/>
      <c r="K10" s="65" t="s">
        <v>91</v>
      </c>
      <c r="L10" s="67"/>
      <c r="M10" s="29"/>
    </row>
    <row r="11" spans="1:23" ht="12.75">
      <c r="A11" s="2" t="s">
        <v>6</v>
      </c>
      <c r="B11" s="11" t="s">
        <v>6</v>
      </c>
      <c r="C11" s="11" t="s">
        <v>6</v>
      </c>
      <c r="D11" s="14" t="s">
        <v>46</v>
      </c>
      <c r="E11" s="11" t="s">
        <v>6</v>
      </c>
      <c r="F11" s="11" t="s">
        <v>6</v>
      </c>
      <c r="G11" s="20" t="s">
        <v>80</v>
      </c>
      <c r="H11" s="21" t="s">
        <v>82</v>
      </c>
      <c r="I11" s="22" t="s">
        <v>88</v>
      </c>
      <c r="J11" s="23" t="s">
        <v>90</v>
      </c>
      <c r="K11" s="21" t="s">
        <v>79</v>
      </c>
      <c r="L11" s="23" t="s">
        <v>90</v>
      </c>
      <c r="M11" s="29"/>
      <c r="O11" s="25" t="s">
        <v>93</v>
      </c>
      <c r="P11" s="25" t="s">
        <v>94</v>
      </c>
      <c r="Q11" s="25" t="s">
        <v>96</v>
      </c>
      <c r="R11" s="25" t="s">
        <v>97</v>
      </c>
      <c r="S11" s="25" t="s">
        <v>98</v>
      </c>
      <c r="T11" s="25" t="s">
        <v>99</v>
      </c>
      <c r="U11" s="25" t="s">
        <v>100</v>
      </c>
      <c r="V11" s="25" t="s">
        <v>101</v>
      </c>
      <c r="W11" s="25" t="s">
        <v>102</v>
      </c>
    </row>
    <row r="12" spans="1:36" ht="12.75">
      <c r="A12" s="3"/>
      <c r="B12" s="12"/>
      <c r="C12" s="12" t="s">
        <v>17</v>
      </c>
      <c r="D12" s="68" t="s">
        <v>47</v>
      </c>
      <c r="E12" s="69"/>
      <c r="F12" s="69"/>
      <c r="G12" s="69"/>
      <c r="H12" s="32">
        <f>SUM(H13:H13)</f>
        <v>0</v>
      </c>
      <c r="I12" s="32">
        <f>SUM(I13:I13)</f>
        <v>0</v>
      </c>
      <c r="J12" s="32">
        <f>H12+I12</f>
        <v>0</v>
      </c>
      <c r="K12" s="24"/>
      <c r="L12" s="54">
        <f>SUM(L13:L13)</f>
        <v>0</v>
      </c>
      <c r="O12" s="33">
        <f>IF(P12="PR",J12,SUM(N13:N13))</f>
        <v>0</v>
      </c>
      <c r="P12" s="25" t="s">
        <v>95</v>
      </c>
      <c r="Q12" s="33">
        <f>IF(P12="HS",H12,0)</f>
        <v>0</v>
      </c>
      <c r="R12" s="33">
        <f>IF(P12="HS",I12-O12,0)</f>
        <v>0</v>
      </c>
      <c r="S12" s="33">
        <f>IF(P12="PS",H12,0)</f>
        <v>0</v>
      </c>
      <c r="T12" s="33">
        <f>IF(P12="PS",I12-O12,0)</f>
        <v>0</v>
      </c>
      <c r="U12" s="33">
        <f>IF(P12="MP",H12,0)</f>
        <v>0</v>
      </c>
      <c r="V12" s="33">
        <f>IF(P12="MP",I12-O12,0)</f>
        <v>0</v>
      </c>
      <c r="W12" s="33">
        <f>IF(P12="OM",H12,0)</f>
        <v>0</v>
      </c>
      <c r="X12" s="25"/>
      <c r="AH12" s="33">
        <f>SUM(Y13:Y13)</f>
        <v>0</v>
      </c>
      <c r="AI12" s="33">
        <f>SUM(Z13:Z13)</f>
        <v>0</v>
      </c>
      <c r="AJ12" s="33">
        <f>SUM(AA13:AA13)</f>
        <v>0</v>
      </c>
    </row>
    <row r="13" spans="1:42" ht="12.75">
      <c r="A13" s="4" t="s">
        <v>7</v>
      </c>
      <c r="B13" s="4"/>
      <c r="C13" s="4" t="s">
        <v>24</v>
      </c>
      <c r="D13" s="4" t="s">
        <v>48</v>
      </c>
      <c r="E13" s="4" t="s">
        <v>73</v>
      </c>
      <c r="F13" s="16">
        <v>19.96</v>
      </c>
      <c r="G13" s="16"/>
      <c r="H13" s="16">
        <f>ROUND(F13*AD13,2)</f>
        <v>0</v>
      </c>
      <c r="I13" s="16">
        <f>J13-H13</f>
        <v>0</v>
      </c>
      <c r="J13" s="16">
        <f>ROUND(F13*G13,2)</f>
        <v>0</v>
      </c>
      <c r="K13" s="16">
        <v>0</v>
      </c>
      <c r="L13" s="55">
        <f>F13*K13</f>
        <v>0</v>
      </c>
      <c r="M13" s="26" t="s">
        <v>7</v>
      </c>
      <c r="N13" s="16">
        <f>IF(M13="5",I13,0)</f>
        <v>0</v>
      </c>
      <c r="Y13" s="16">
        <f>IF(AC13=0,J13,0)</f>
        <v>0</v>
      </c>
      <c r="Z13" s="16">
        <f>IF(AC13=15,J13,0)</f>
        <v>0</v>
      </c>
      <c r="AA13" s="16">
        <f>IF(AC13=21,J13,0)</f>
        <v>0</v>
      </c>
      <c r="AC13" s="30">
        <v>21</v>
      </c>
      <c r="AD13" s="30">
        <f>G13*0</f>
        <v>0</v>
      </c>
      <c r="AE13" s="30">
        <f>G13*(1-0)</f>
        <v>0</v>
      </c>
      <c r="AL13" s="30">
        <f>F13*AD13</f>
        <v>0</v>
      </c>
      <c r="AM13" s="30">
        <f>F13*AE13</f>
        <v>0</v>
      </c>
      <c r="AN13" s="31" t="s">
        <v>103</v>
      </c>
      <c r="AO13" s="31" t="s">
        <v>110</v>
      </c>
      <c r="AP13" s="25" t="s">
        <v>113</v>
      </c>
    </row>
    <row r="14" spans="1:36" ht="12.75">
      <c r="A14" s="5"/>
      <c r="B14" s="13"/>
      <c r="C14" s="13" t="s">
        <v>19</v>
      </c>
      <c r="D14" s="59" t="s">
        <v>49</v>
      </c>
      <c r="E14" s="60"/>
      <c r="F14" s="60"/>
      <c r="G14" s="60"/>
      <c r="H14" s="33">
        <f>SUM(H15:H15)</f>
        <v>0</v>
      </c>
      <c r="I14" s="33">
        <f>SUM(I15:I15)</f>
        <v>0</v>
      </c>
      <c r="J14" s="33">
        <f>H14+I14</f>
        <v>0</v>
      </c>
      <c r="K14" s="25"/>
      <c r="L14" s="56">
        <f>SUM(L15:L15)</f>
        <v>0</v>
      </c>
      <c r="O14" s="33">
        <f>IF(P14="PR",J14,SUM(N15:N15))</f>
        <v>0</v>
      </c>
      <c r="P14" s="25" t="s">
        <v>95</v>
      </c>
      <c r="Q14" s="33">
        <f>IF(P14="HS",H14,0)</f>
        <v>0</v>
      </c>
      <c r="R14" s="33">
        <f>IF(P14="HS",I14-O14,0)</f>
        <v>0</v>
      </c>
      <c r="S14" s="33">
        <f>IF(P14="PS",H14,0)</f>
        <v>0</v>
      </c>
      <c r="T14" s="33">
        <f>IF(P14="PS",I14-O14,0)</f>
        <v>0</v>
      </c>
      <c r="U14" s="33">
        <f>IF(P14="MP",H14,0)</f>
        <v>0</v>
      </c>
      <c r="V14" s="33">
        <f>IF(P14="MP",I14-O14,0)</f>
        <v>0</v>
      </c>
      <c r="W14" s="33">
        <f>IF(P14="OM",H14,0)</f>
        <v>0</v>
      </c>
      <c r="X14" s="25"/>
      <c r="AH14" s="33">
        <f>SUM(Y15:Y15)</f>
        <v>0</v>
      </c>
      <c r="AI14" s="33">
        <f>SUM(Z15:Z15)</f>
        <v>0</v>
      </c>
      <c r="AJ14" s="33">
        <f>SUM(AA15:AA15)</f>
        <v>0</v>
      </c>
    </row>
    <row r="15" spans="1:42" ht="12.75">
      <c r="A15" s="4" t="s">
        <v>8</v>
      </c>
      <c r="B15" s="4"/>
      <c r="C15" s="4" t="s">
        <v>25</v>
      </c>
      <c r="D15" s="4" t="s">
        <v>50</v>
      </c>
      <c r="E15" s="4" t="s">
        <v>74</v>
      </c>
      <c r="F15" s="16">
        <v>19.96</v>
      </c>
      <c r="G15" s="16"/>
      <c r="H15" s="16">
        <f>ROUND(F15*AD15,2)</f>
        <v>0</v>
      </c>
      <c r="I15" s="16">
        <f>J15-H15</f>
        <v>0</v>
      </c>
      <c r="J15" s="16">
        <f>ROUND(F15*G15,2)</f>
        <v>0</v>
      </c>
      <c r="K15" s="16">
        <v>0</v>
      </c>
      <c r="L15" s="55">
        <f>F15*K15</f>
        <v>0</v>
      </c>
      <c r="M15" s="26" t="s">
        <v>7</v>
      </c>
      <c r="N15" s="16">
        <f>IF(M15="5",I15,0)</f>
        <v>0</v>
      </c>
      <c r="Y15" s="16">
        <f>IF(AC15=0,J15,0)</f>
        <v>0</v>
      </c>
      <c r="Z15" s="16">
        <f>IF(AC15=15,J15,0)</f>
        <v>0</v>
      </c>
      <c r="AA15" s="16">
        <f>IF(AC15=21,J15,0)</f>
        <v>0</v>
      </c>
      <c r="AC15" s="30">
        <v>21</v>
      </c>
      <c r="AD15" s="30">
        <f>G15*0</f>
        <v>0</v>
      </c>
      <c r="AE15" s="30">
        <f>G15*(1-0)</f>
        <v>0</v>
      </c>
      <c r="AL15" s="30">
        <f>F15*AD15</f>
        <v>0</v>
      </c>
      <c r="AM15" s="30">
        <f>F15*AE15</f>
        <v>0</v>
      </c>
      <c r="AN15" s="31" t="s">
        <v>104</v>
      </c>
      <c r="AO15" s="31" t="s">
        <v>110</v>
      </c>
      <c r="AP15" s="25" t="s">
        <v>113</v>
      </c>
    </row>
    <row r="16" spans="1:36" ht="12.75">
      <c r="A16" s="5"/>
      <c r="B16" s="13"/>
      <c r="C16" s="13" t="s">
        <v>26</v>
      </c>
      <c r="D16" s="59" t="s">
        <v>51</v>
      </c>
      <c r="E16" s="60"/>
      <c r="F16" s="60"/>
      <c r="G16" s="60"/>
      <c r="H16" s="33">
        <f>SUM(H17:H19)</f>
        <v>0</v>
      </c>
      <c r="I16" s="33">
        <f>SUM(I17:I19)</f>
        <v>0</v>
      </c>
      <c r="J16" s="33">
        <f>H16+I16</f>
        <v>0</v>
      </c>
      <c r="K16" s="25"/>
      <c r="L16" s="56">
        <f>SUM(L17:L19)</f>
        <v>0</v>
      </c>
      <c r="O16" s="33">
        <f>IF(P16="PR",J16,SUM(N17:N19))</f>
        <v>0</v>
      </c>
      <c r="P16" s="25" t="s">
        <v>95</v>
      </c>
      <c r="Q16" s="33">
        <f>IF(P16="HS",H16,0)</f>
        <v>0</v>
      </c>
      <c r="R16" s="33">
        <f>IF(P16="HS",I16-O16,0)</f>
        <v>0</v>
      </c>
      <c r="S16" s="33">
        <f>IF(P16="PS",H16,0)</f>
        <v>0</v>
      </c>
      <c r="T16" s="33">
        <f>IF(P16="PS",I16-O16,0)</f>
        <v>0</v>
      </c>
      <c r="U16" s="33">
        <f>IF(P16="MP",H16,0)</f>
        <v>0</v>
      </c>
      <c r="V16" s="33">
        <f>IF(P16="MP",I16-O16,0)</f>
        <v>0</v>
      </c>
      <c r="W16" s="33">
        <f>IF(P16="OM",H16,0)</f>
        <v>0</v>
      </c>
      <c r="X16" s="25"/>
      <c r="AH16" s="33">
        <f>SUM(Y17:Y19)</f>
        <v>0</v>
      </c>
      <c r="AI16" s="33">
        <f>SUM(Z17:Z19)</f>
        <v>0</v>
      </c>
      <c r="AJ16" s="33">
        <f>SUM(AA17:AA19)</f>
        <v>0</v>
      </c>
    </row>
    <row r="17" spans="1:42" ht="12.75">
      <c r="A17" s="4" t="s">
        <v>9</v>
      </c>
      <c r="B17" s="4"/>
      <c r="C17" s="4" t="s">
        <v>27</v>
      </c>
      <c r="D17" s="4" t="s">
        <v>52</v>
      </c>
      <c r="E17" s="4" t="s">
        <v>74</v>
      </c>
      <c r="F17" s="16">
        <v>19.96</v>
      </c>
      <c r="G17" s="16"/>
      <c r="H17" s="16">
        <f>ROUND(F17*AD17,2)</f>
        <v>0</v>
      </c>
      <c r="I17" s="16">
        <f>J17-H17</f>
        <v>0</v>
      </c>
      <c r="J17" s="16">
        <f>ROUND(F17*G17,2)</f>
        <v>0</v>
      </c>
      <c r="K17" s="16">
        <v>0</v>
      </c>
      <c r="L17" s="55">
        <f>F17*K17</f>
        <v>0</v>
      </c>
      <c r="M17" s="26" t="s">
        <v>7</v>
      </c>
      <c r="N17" s="16">
        <f>IF(M17="5",I17,0)</f>
        <v>0</v>
      </c>
      <c r="Y17" s="16">
        <f>IF(AC17=0,J17,0)</f>
        <v>0</v>
      </c>
      <c r="Z17" s="16">
        <f>IF(AC17=15,J17,0)</f>
        <v>0</v>
      </c>
      <c r="AA17" s="16">
        <f>IF(AC17=21,J17,0)</f>
        <v>0</v>
      </c>
      <c r="AC17" s="30">
        <v>21</v>
      </c>
      <c r="AD17" s="30">
        <f>G17*0</f>
        <v>0</v>
      </c>
      <c r="AE17" s="30">
        <f>G17*(1-0)</f>
        <v>0</v>
      </c>
      <c r="AL17" s="30">
        <f>F17*AD17</f>
        <v>0</v>
      </c>
      <c r="AM17" s="30">
        <f>F17*AE17</f>
        <v>0</v>
      </c>
      <c r="AN17" s="31" t="s">
        <v>105</v>
      </c>
      <c r="AO17" s="31" t="s">
        <v>110</v>
      </c>
      <c r="AP17" s="25" t="s">
        <v>113</v>
      </c>
    </row>
    <row r="18" spans="1:42" ht="12.75">
      <c r="A18" s="4" t="s">
        <v>10</v>
      </c>
      <c r="B18" s="4"/>
      <c r="C18" s="4" t="s">
        <v>28</v>
      </c>
      <c r="D18" s="4" t="s">
        <v>53</v>
      </c>
      <c r="E18" s="4" t="s">
        <v>74</v>
      </c>
      <c r="F18" s="16">
        <v>19.96</v>
      </c>
      <c r="G18" s="16"/>
      <c r="H18" s="16">
        <f>ROUND(F18*AD18,2)</f>
        <v>0</v>
      </c>
      <c r="I18" s="16">
        <f>J18-H18</f>
        <v>0</v>
      </c>
      <c r="J18" s="16">
        <f>ROUND(F18*G18,2)</f>
        <v>0</v>
      </c>
      <c r="K18" s="16">
        <v>0</v>
      </c>
      <c r="L18" s="55">
        <f>F18*K18</f>
        <v>0</v>
      </c>
      <c r="M18" s="26" t="s">
        <v>7</v>
      </c>
      <c r="N18" s="16">
        <f>IF(M18="5",I18,0)</f>
        <v>0</v>
      </c>
      <c r="Y18" s="16">
        <f>IF(AC18=0,J18,0)</f>
        <v>0</v>
      </c>
      <c r="Z18" s="16">
        <f>IF(AC18=15,J18,0)</f>
        <v>0</v>
      </c>
      <c r="AA18" s="16">
        <f>IF(AC18=21,J18,0)</f>
        <v>0</v>
      </c>
      <c r="AC18" s="30">
        <v>21</v>
      </c>
      <c r="AD18" s="30">
        <f>G18*0</f>
        <v>0</v>
      </c>
      <c r="AE18" s="30">
        <f>G18*(1-0)</f>
        <v>0</v>
      </c>
      <c r="AL18" s="30">
        <f>F18*AD18</f>
        <v>0</v>
      </c>
      <c r="AM18" s="30">
        <f>F18*AE18</f>
        <v>0</v>
      </c>
      <c r="AN18" s="31" t="s">
        <v>105</v>
      </c>
      <c r="AO18" s="31" t="s">
        <v>110</v>
      </c>
      <c r="AP18" s="25" t="s">
        <v>113</v>
      </c>
    </row>
    <row r="19" spans="1:42" ht="12.75">
      <c r="A19" s="4" t="s">
        <v>11</v>
      </c>
      <c r="B19" s="4"/>
      <c r="C19" s="4" t="s">
        <v>29</v>
      </c>
      <c r="D19" s="4" t="s">
        <v>54</v>
      </c>
      <c r="E19" s="4" t="s">
        <v>74</v>
      </c>
      <c r="F19" s="16">
        <v>19.96</v>
      </c>
      <c r="G19" s="16"/>
      <c r="H19" s="16">
        <f>ROUND(F19*AD19,2)</f>
        <v>0</v>
      </c>
      <c r="I19" s="16">
        <f>J19-H19</f>
        <v>0</v>
      </c>
      <c r="J19" s="16">
        <f>ROUND(F19*G19,2)</f>
        <v>0</v>
      </c>
      <c r="K19" s="16">
        <v>0</v>
      </c>
      <c r="L19" s="55">
        <f>F19*K19</f>
        <v>0</v>
      </c>
      <c r="M19" s="26" t="s">
        <v>7</v>
      </c>
      <c r="N19" s="16">
        <f>IF(M19="5",I19,0)</f>
        <v>0</v>
      </c>
      <c r="Y19" s="16">
        <f>IF(AC19=0,J19,0)</f>
        <v>0</v>
      </c>
      <c r="Z19" s="16">
        <f>IF(AC19=15,J19,0)</f>
        <v>0</v>
      </c>
      <c r="AA19" s="16">
        <f>IF(AC19=21,J19,0)</f>
        <v>0</v>
      </c>
      <c r="AC19" s="30">
        <v>21</v>
      </c>
      <c r="AD19" s="30">
        <f>G19*0</f>
        <v>0</v>
      </c>
      <c r="AE19" s="30">
        <f>G19*(1-0)</f>
        <v>0</v>
      </c>
      <c r="AL19" s="30">
        <f>F19*AD19</f>
        <v>0</v>
      </c>
      <c r="AM19" s="30">
        <f>F19*AE19</f>
        <v>0</v>
      </c>
      <c r="AN19" s="31" t="s">
        <v>105</v>
      </c>
      <c r="AO19" s="31" t="s">
        <v>110</v>
      </c>
      <c r="AP19" s="25" t="s">
        <v>113</v>
      </c>
    </row>
    <row r="20" spans="1:36" ht="12.75">
      <c r="A20" s="5"/>
      <c r="B20" s="13"/>
      <c r="C20" s="13" t="s">
        <v>30</v>
      </c>
      <c r="D20" s="59" t="s">
        <v>55</v>
      </c>
      <c r="E20" s="60"/>
      <c r="F20" s="60"/>
      <c r="G20" s="60"/>
      <c r="H20" s="33">
        <f>SUM(H21:H25)</f>
        <v>0</v>
      </c>
      <c r="I20" s="33">
        <f>SUM(I21:I25)</f>
        <v>0</v>
      </c>
      <c r="J20" s="33">
        <f>H20+I20</f>
        <v>0</v>
      </c>
      <c r="K20" s="25"/>
      <c r="L20" s="56">
        <f>SUM(L21:L25)</f>
        <v>18.009900000000002</v>
      </c>
      <c r="O20" s="33">
        <f>IF(P20="PR",J20,SUM(N21:N25))</f>
        <v>0</v>
      </c>
      <c r="P20" s="25" t="s">
        <v>95</v>
      </c>
      <c r="Q20" s="33">
        <f>IF(P20="HS",H20,0)</f>
        <v>0</v>
      </c>
      <c r="R20" s="33">
        <f>IF(P20="HS",I20-O20,0)</f>
        <v>0</v>
      </c>
      <c r="S20" s="33">
        <f>IF(P20="PS",H20,0)</f>
        <v>0</v>
      </c>
      <c r="T20" s="33">
        <f>IF(P20="PS",I20-O20,0)</f>
        <v>0</v>
      </c>
      <c r="U20" s="33">
        <f>IF(P20="MP",H20,0)</f>
        <v>0</v>
      </c>
      <c r="V20" s="33">
        <f>IF(P20="MP",I20-O20,0)</f>
        <v>0</v>
      </c>
      <c r="W20" s="33">
        <f>IF(P20="OM",H20,0)</f>
        <v>0</v>
      </c>
      <c r="X20" s="25"/>
      <c r="AH20" s="33">
        <f>SUM(Y21:Y25)</f>
        <v>0</v>
      </c>
      <c r="AI20" s="33">
        <f>SUM(Z21:Z25)</f>
        <v>0</v>
      </c>
      <c r="AJ20" s="33">
        <f>SUM(AA21:AA25)</f>
        <v>0</v>
      </c>
    </row>
    <row r="21" spans="1:42" ht="12.75">
      <c r="A21" s="4" t="s">
        <v>12</v>
      </c>
      <c r="B21" s="4"/>
      <c r="C21" s="4" t="s">
        <v>31</v>
      </c>
      <c r="D21" s="4" t="s">
        <v>56</v>
      </c>
      <c r="E21" s="4" t="s">
        <v>74</v>
      </c>
      <c r="F21" s="16">
        <v>13.97</v>
      </c>
      <c r="G21" s="16"/>
      <c r="H21" s="16">
        <f>ROUND(F21*AD21,2)</f>
        <v>0</v>
      </c>
      <c r="I21" s="16">
        <f>J21-H21</f>
        <v>0</v>
      </c>
      <c r="J21" s="16">
        <f>ROUND(F21*G21,2)</f>
        <v>0</v>
      </c>
      <c r="K21" s="16">
        <v>0</v>
      </c>
      <c r="L21" s="55">
        <f>F21*K21</f>
        <v>0</v>
      </c>
      <c r="M21" s="26" t="s">
        <v>7</v>
      </c>
      <c r="N21" s="16">
        <f>IF(M21="5",I21,0)</f>
        <v>0</v>
      </c>
      <c r="Y21" s="16">
        <f>IF(AC21=0,J21,0)</f>
        <v>0</v>
      </c>
      <c r="Z21" s="16">
        <f>IF(AC21=15,J21,0)</f>
        <v>0</v>
      </c>
      <c r="AA21" s="16">
        <f>IF(AC21=21,J21,0)</f>
        <v>0</v>
      </c>
      <c r="AC21" s="30">
        <v>21</v>
      </c>
      <c r="AD21" s="30">
        <f>G21*0</f>
        <v>0</v>
      </c>
      <c r="AE21" s="30">
        <f>G21*(1-0)</f>
        <v>0</v>
      </c>
      <c r="AL21" s="30">
        <f>F21*AD21</f>
        <v>0</v>
      </c>
      <c r="AM21" s="30">
        <f>F21*AE21</f>
        <v>0</v>
      </c>
      <c r="AN21" s="31" t="s">
        <v>106</v>
      </c>
      <c r="AO21" s="31" t="s">
        <v>110</v>
      </c>
      <c r="AP21" s="25" t="s">
        <v>113</v>
      </c>
    </row>
    <row r="22" spans="1:42" ht="12.75">
      <c r="A22" s="4" t="s">
        <v>13</v>
      </c>
      <c r="B22" s="4"/>
      <c r="C22" s="4" t="s">
        <v>32</v>
      </c>
      <c r="D22" s="4" t="s">
        <v>57</v>
      </c>
      <c r="E22" s="4" t="s">
        <v>74</v>
      </c>
      <c r="F22" s="16">
        <v>3.99</v>
      </c>
      <c r="G22" s="16"/>
      <c r="H22" s="16">
        <f>ROUND(F22*AD22,2)</f>
        <v>0</v>
      </c>
      <c r="I22" s="16">
        <f>J22-H22</f>
        <v>0</v>
      </c>
      <c r="J22" s="16">
        <f>ROUND(F22*G22,2)</f>
        <v>0</v>
      </c>
      <c r="K22" s="16">
        <v>0</v>
      </c>
      <c r="L22" s="55">
        <f>F22*K22</f>
        <v>0</v>
      </c>
      <c r="M22" s="26" t="s">
        <v>7</v>
      </c>
      <c r="N22" s="16">
        <f>IF(M22="5",I22,0)</f>
        <v>0</v>
      </c>
      <c r="Y22" s="16">
        <f>IF(AC22=0,J22,0)</f>
        <v>0</v>
      </c>
      <c r="Z22" s="16">
        <f>IF(AC22=15,J22,0)</f>
        <v>0</v>
      </c>
      <c r="AA22" s="16">
        <f>IF(AC22=21,J22,0)</f>
        <v>0</v>
      </c>
      <c r="AC22" s="30">
        <v>21</v>
      </c>
      <c r="AD22" s="30">
        <f>G22*0</f>
        <v>0</v>
      </c>
      <c r="AE22" s="30">
        <f>G22*(1-0)</f>
        <v>0</v>
      </c>
      <c r="AL22" s="30">
        <f>F22*AD22</f>
        <v>0</v>
      </c>
      <c r="AM22" s="30">
        <f>F22*AE22</f>
        <v>0</v>
      </c>
      <c r="AN22" s="31" t="s">
        <v>106</v>
      </c>
      <c r="AO22" s="31" t="s">
        <v>110</v>
      </c>
      <c r="AP22" s="25" t="s">
        <v>113</v>
      </c>
    </row>
    <row r="23" spans="1:42" ht="12.75">
      <c r="A23" s="6" t="s">
        <v>14</v>
      </c>
      <c r="B23" s="6"/>
      <c r="C23" s="6" t="s">
        <v>33</v>
      </c>
      <c r="D23" s="6" t="s">
        <v>58</v>
      </c>
      <c r="E23" s="6" t="s">
        <v>75</v>
      </c>
      <c r="F23" s="17">
        <v>49.9</v>
      </c>
      <c r="G23" s="17"/>
      <c r="H23" s="17">
        <f>ROUND(F23*AD23,2)</f>
        <v>0</v>
      </c>
      <c r="I23" s="17">
        <f>J23-H23</f>
        <v>0</v>
      </c>
      <c r="J23" s="17">
        <f>ROUND(F23*G23,2)</f>
        <v>0</v>
      </c>
      <c r="K23" s="17">
        <v>0.001</v>
      </c>
      <c r="L23" s="57">
        <f>F23*K23</f>
        <v>0.0499</v>
      </c>
      <c r="M23" s="27" t="s">
        <v>92</v>
      </c>
      <c r="N23" s="17">
        <f>IF(M23="5",I23,0)</f>
        <v>0</v>
      </c>
      <c r="Y23" s="17">
        <f>IF(AC23=0,J23,0)</f>
        <v>0</v>
      </c>
      <c r="Z23" s="17">
        <f>IF(AC23=15,J23,0)</f>
        <v>0</v>
      </c>
      <c r="AA23" s="17">
        <f>IF(AC23=21,J23,0)</f>
        <v>0</v>
      </c>
      <c r="AC23" s="30">
        <v>21</v>
      </c>
      <c r="AD23" s="30">
        <f>G23*1</f>
        <v>0</v>
      </c>
      <c r="AE23" s="30">
        <f>G23*(1-1)</f>
        <v>0</v>
      </c>
      <c r="AL23" s="30">
        <f>F23*AD23</f>
        <v>0</v>
      </c>
      <c r="AM23" s="30">
        <f>F23*AE23</f>
        <v>0</v>
      </c>
      <c r="AN23" s="31" t="s">
        <v>106</v>
      </c>
      <c r="AO23" s="31" t="s">
        <v>110</v>
      </c>
      <c r="AP23" s="25" t="s">
        <v>113</v>
      </c>
    </row>
    <row r="24" spans="1:42" ht="12.75">
      <c r="A24" s="6" t="s">
        <v>15</v>
      </c>
      <c r="B24" s="6"/>
      <c r="C24" s="6" t="s">
        <v>34</v>
      </c>
      <c r="D24" s="6" t="s">
        <v>59</v>
      </c>
      <c r="E24" s="6" t="s">
        <v>76</v>
      </c>
      <c r="F24" s="17">
        <v>3.99</v>
      </c>
      <c r="G24" s="17"/>
      <c r="H24" s="17">
        <f>ROUND(F24*AD24,2)</f>
        <v>0</v>
      </c>
      <c r="I24" s="17">
        <f>J24-H24</f>
        <v>0</v>
      </c>
      <c r="J24" s="17">
        <f>ROUND(F24*G24,2)</f>
        <v>0</v>
      </c>
      <c r="K24" s="17">
        <v>1</v>
      </c>
      <c r="L24" s="57">
        <f>F24*K24</f>
        <v>3.99</v>
      </c>
      <c r="M24" s="27" t="s">
        <v>92</v>
      </c>
      <c r="N24" s="17">
        <f>IF(M24="5",I24,0)</f>
        <v>0</v>
      </c>
      <c r="Y24" s="17">
        <f>IF(AC24=0,J24,0)</f>
        <v>0</v>
      </c>
      <c r="Z24" s="17">
        <f>IF(AC24=15,J24,0)</f>
        <v>0</v>
      </c>
      <c r="AA24" s="17">
        <f>IF(AC24=21,J24,0)</f>
        <v>0</v>
      </c>
      <c r="AC24" s="30">
        <v>21</v>
      </c>
      <c r="AD24" s="30">
        <f>G24*1</f>
        <v>0</v>
      </c>
      <c r="AE24" s="30">
        <f>G24*(1-1)</f>
        <v>0</v>
      </c>
      <c r="AL24" s="30">
        <f>F24*AD24</f>
        <v>0</v>
      </c>
      <c r="AM24" s="30">
        <f>F24*AE24</f>
        <v>0</v>
      </c>
      <c r="AN24" s="31" t="s">
        <v>106</v>
      </c>
      <c r="AO24" s="31" t="s">
        <v>110</v>
      </c>
      <c r="AP24" s="25" t="s">
        <v>113</v>
      </c>
    </row>
    <row r="25" spans="1:42" ht="12.75">
      <c r="A25" s="6" t="s">
        <v>16</v>
      </c>
      <c r="B25" s="6"/>
      <c r="C25" s="6" t="s">
        <v>35</v>
      </c>
      <c r="D25" s="6" t="s">
        <v>60</v>
      </c>
      <c r="E25" s="6" t="s">
        <v>76</v>
      </c>
      <c r="F25" s="17">
        <v>13.97</v>
      </c>
      <c r="G25" s="17"/>
      <c r="H25" s="17">
        <f>ROUND(F25*AD25,2)</f>
        <v>0</v>
      </c>
      <c r="I25" s="17">
        <f>J25-H25</f>
        <v>0</v>
      </c>
      <c r="J25" s="17">
        <f>ROUND(F25*G25,2)</f>
        <v>0</v>
      </c>
      <c r="K25" s="17">
        <v>1</v>
      </c>
      <c r="L25" s="57">
        <f>F25*K25</f>
        <v>13.97</v>
      </c>
      <c r="M25" s="27" t="s">
        <v>92</v>
      </c>
      <c r="N25" s="17">
        <f>IF(M25="5",I25,0)</f>
        <v>0</v>
      </c>
      <c r="Y25" s="17">
        <f>IF(AC25=0,J25,0)</f>
        <v>0</v>
      </c>
      <c r="Z25" s="17">
        <f>IF(AC25=15,J25,0)</f>
        <v>0</v>
      </c>
      <c r="AA25" s="17">
        <f>IF(AC25=21,J25,0)</f>
        <v>0</v>
      </c>
      <c r="AC25" s="30">
        <v>21</v>
      </c>
      <c r="AD25" s="30">
        <f>G25*1</f>
        <v>0</v>
      </c>
      <c r="AE25" s="30">
        <f>G25*(1-1)</f>
        <v>0</v>
      </c>
      <c r="AL25" s="30">
        <f>F25*AD25</f>
        <v>0</v>
      </c>
      <c r="AM25" s="30">
        <f>F25*AE25</f>
        <v>0</v>
      </c>
      <c r="AN25" s="31" t="s">
        <v>106</v>
      </c>
      <c r="AO25" s="31" t="s">
        <v>110</v>
      </c>
      <c r="AP25" s="25" t="s">
        <v>113</v>
      </c>
    </row>
    <row r="26" spans="1:36" ht="12.75">
      <c r="A26" s="5"/>
      <c r="B26" s="13"/>
      <c r="C26" s="13" t="s">
        <v>36</v>
      </c>
      <c r="D26" s="59" t="s">
        <v>61</v>
      </c>
      <c r="E26" s="60"/>
      <c r="F26" s="60"/>
      <c r="G26" s="60"/>
      <c r="H26" s="33">
        <f>SUM(H27:H28)</f>
        <v>0</v>
      </c>
      <c r="I26" s="33">
        <f>SUM(I27:I28)</f>
        <v>0</v>
      </c>
      <c r="J26" s="33">
        <f>H26+I26</f>
        <v>0</v>
      </c>
      <c r="K26" s="25"/>
      <c r="L26" s="56">
        <f>SUM(L27:L28)</f>
        <v>4.1059716</v>
      </c>
      <c r="O26" s="33">
        <f>IF(P26="PR",J26,SUM(N27:N28))</f>
        <v>0</v>
      </c>
      <c r="P26" s="25" t="s">
        <v>95</v>
      </c>
      <c r="Q26" s="33">
        <f>IF(P26="HS",H26,0)</f>
        <v>0</v>
      </c>
      <c r="R26" s="33">
        <f>IF(P26="HS",I26-O26,0)</f>
        <v>0</v>
      </c>
      <c r="S26" s="33">
        <f>IF(P26="PS",H26,0)</f>
        <v>0</v>
      </c>
      <c r="T26" s="33">
        <f>IF(P26="PS",I26-O26,0)</f>
        <v>0</v>
      </c>
      <c r="U26" s="33">
        <f>IF(P26="MP",H26,0)</f>
        <v>0</v>
      </c>
      <c r="V26" s="33">
        <f>IF(P26="MP",I26-O26,0)</f>
        <v>0</v>
      </c>
      <c r="W26" s="33">
        <f>IF(P26="OM",H26,0)</f>
        <v>0</v>
      </c>
      <c r="X26" s="25"/>
      <c r="AH26" s="33">
        <f>SUM(Y27:Y28)</f>
        <v>0</v>
      </c>
      <c r="AI26" s="33">
        <f>SUM(Z27:Z28)</f>
        <v>0</v>
      </c>
      <c r="AJ26" s="33">
        <f>SUM(AA27:AA28)</f>
        <v>0</v>
      </c>
    </row>
    <row r="27" spans="1:42" ht="12.75">
      <c r="A27" s="4" t="s">
        <v>17</v>
      </c>
      <c r="B27" s="4"/>
      <c r="C27" s="4" t="s">
        <v>37</v>
      </c>
      <c r="D27" s="4" t="s">
        <v>62</v>
      </c>
      <c r="E27" s="4" t="s">
        <v>73</v>
      </c>
      <c r="F27" s="16">
        <v>39.92</v>
      </c>
      <c r="G27" s="16"/>
      <c r="H27" s="16">
        <f>ROUND(F27*AD27,2)</f>
        <v>0</v>
      </c>
      <c r="I27" s="16">
        <f>J27-H27</f>
        <v>0</v>
      </c>
      <c r="J27" s="16">
        <f>ROUND(F27*G27,2)</f>
        <v>0</v>
      </c>
      <c r="K27" s="16">
        <v>0.10255</v>
      </c>
      <c r="L27" s="55">
        <f>F27*K27</f>
        <v>4.093796</v>
      </c>
      <c r="M27" s="26" t="s">
        <v>7</v>
      </c>
      <c r="N27" s="16">
        <f>IF(M27="5",I27,0)</f>
        <v>0</v>
      </c>
      <c r="Y27" s="16">
        <f>IF(AC27=0,J27,0)</f>
        <v>0</v>
      </c>
      <c r="Z27" s="16">
        <f>IF(AC27=15,J27,0)</f>
        <v>0</v>
      </c>
      <c r="AA27" s="16">
        <f>IF(AC27=21,J27,0)</f>
        <v>0</v>
      </c>
      <c r="AC27" s="30">
        <v>21</v>
      </c>
      <c r="AD27" s="30">
        <f>G27*0.862160211691123</f>
        <v>0</v>
      </c>
      <c r="AE27" s="30">
        <f>G27*(1-0.862160211691123)</f>
        <v>0</v>
      </c>
      <c r="AL27" s="30">
        <f>F27*AD27</f>
        <v>0</v>
      </c>
      <c r="AM27" s="30">
        <f>F27*AE27</f>
        <v>0</v>
      </c>
      <c r="AN27" s="31" t="s">
        <v>107</v>
      </c>
      <c r="AO27" s="31" t="s">
        <v>111</v>
      </c>
      <c r="AP27" s="25" t="s">
        <v>113</v>
      </c>
    </row>
    <row r="28" spans="1:42" ht="12.75">
      <c r="A28" s="4" t="s">
        <v>18</v>
      </c>
      <c r="B28" s="4"/>
      <c r="C28" s="4" t="s">
        <v>38</v>
      </c>
      <c r="D28" s="4" t="s">
        <v>63</v>
      </c>
      <c r="E28" s="4" t="s">
        <v>73</v>
      </c>
      <c r="F28" s="16">
        <v>19.96</v>
      </c>
      <c r="G28" s="16"/>
      <c r="H28" s="16">
        <f>ROUND(F28*AD28,2)</f>
        <v>0</v>
      </c>
      <c r="I28" s="16">
        <f>J28-H28</f>
        <v>0</v>
      </c>
      <c r="J28" s="16">
        <f>ROUND(F28*G28,2)</f>
        <v>0</v>
      </c>
      <c r="K28" s="16">
        <v>0.00061</v>
      </c>
      <c r="L28" s="55">
        <f>F28*K28</f>
        <v>0.0121756</v>
      </c>
      <c r="M28" s="26" t="s">
        <v>7</v>
      </c>
      <c r="N28" s="16">
        <f>IF(M28="5",I28,0)</f>
        <v>0</v>
      </c>
      <c r="Y28" s="16">
        <f>IF(AC28=0,J28,0)</f>
        <v>0</v>
      </c>
      <c r="Z28" s="16">
        <f>IF(AC28=15,J28,0)</f>
        <v>0</v>
      </c>
      <c r="AA28" s="16">
        <f>IF(AC28=21,J28,0)</f>
        <v>0</v>
      </c>
      <c r="AC28" s="30">
        <v>21</v>
      </c>
      <c r="AD28" s="30">
        <f>G28*0.939413680781759</f>
        <v>0</v>
      </c>
      <c r="AE28" s="30">
        <f>G28*(1-0.939413680781759)</f>
        <v>0</v>
      </c>
      <c r="AL28" s="30">
        <f>F28*AD28</f>
        <v>0</v>
      </c>
      <c r="AM28" s="30">
        <f>F28*AE28</f>
        <v>0</v>
      </c>
      <c r="AN28" s="31" t="s">
        <v>107</v>
      </c>
      <c r="AO28" s="31" t="s">
        <v>111</v>
      </c>
      <c r="AP28" s="25" t="s">
        <v>113</v>
      </c>
    </row>
    <row r="29" spans="1:36" ht="12.75">
      <c r="A29" s="5"/>
      <c r="B29" s="13"/>
      <c r="C29" s="13" t="s">
        <v>39</v>
      </c>
      <c r="D29" s="59" t="s">
        <v>64</v>
      </c>
      <c r="E29" s="60"/>
      <c r="F29" s="60"/>
      <c r="G29" s="60"/>
      <c r="H29" s="33">
        <f>SUM(H30:H30)</f>
        <v>0</v>
      </c>
      <c r="I29" s="33">
        <f>SUM(I30:I30)</f>
        <v>0</v>
      </c>
      <c r="J29" s="33">
        <f>H29+I29</f>
        <v>0</v>
      </c>
      <c r="K29" s="25"/>
      <c r="L29" s="56">
        <f>SUM(L30:L30)</f>
        <v>0</v>
      </c>
      <c r="O29" s="33">
        <f>IF(P29="PR",J29,SUM(N30:N30))</f>
        <v>0</v>
      </c>
      <c r="P29" s="25" t="s">
        <v>95</v>
      </c>
      <c r="Q29" s="33">
        <f>IF(P29="HS",H29,0)</f>
        <v>0</v>
      </c>
      <c r="R29" s="33">
        <f>IF(P29="HS",I29-O29,0)</f>
        <v>0</v>
      </c>
      <c r="S29" s="33">
        <f>IF(P29="PS",H29,0)</f>
        <v>0</v>
      </c>
      <c r="T29" s="33">
        <f>IF(P29="PS",I29-O29,0)</f>
        <v>0</v>
      </c>
      <c r="U29" s="33">
        <f>IF(P29="MP",H29,0)</f>
        <v>0</v>
      </c>
      <c r="V29" s="33">
        <f>IF(P29="MP",I29-O29,0)</f>
        <v>0</v>
      </c>
      <c r="W29" s="33">
        <f>IF(P29="OM",H29,0)</f>
        <v>0</v>
      </c>
      <c r="X29" s="25"/>
      <c r="AH29" s="33">
        <f>SUM(Y30:Y30)</f>
        <v>0</v>
      </c>
      <c r="AI29" s="33">
        <f>SUM(Z30:Z30)</f>
        <v>0</v>
      </c>
      <c r="AJ29" s="33">
        <f>SUM(AA30:AA30)</f>
        <v>0</v>
      </c>
    </row>
    <row r="30" spans="1:42" ht="12.75">
      <c r="A30" s="4" t="s">
        <v>19</v>
      </c>
      <c r="B30" s="4"/>
      <c r="C30" s="4" t="s">
        <v>40</v>
      </c>
      <c r="D30" s="4" t="s">
        <v>65</v>
      </c>
      <c r="E30" s="4" t="s">
        <v>75</v>
      </c>
      <c r="F30" s="16">
        <v>99.8</v>
      </c>
      <c r="G30" s="16"/>
      <c r="H30" s="16">
        <f>ROUND(F30*AD30,2)</f>
        <v>0</v>
      </c>
      <c r="I30" s="16">
        <f>J30-H30</f>
        <v>0</v>
      </c>
      <c r="J30" s="16">
        <f>ROUND(F30*G30,2)</f>
        <v>0</v>
      </c>
      <c r="K30" s="16">
        <v>0</v>
      </c>
      <c r="L30" s="55">
        <f>F30*K30</f>
        <v>0</v>
      </c>
      <c r="M30" s="26" t="s">
        <v>7</v>
      </c>
      <c r="N30" s="16">
        <f>IF(M30="5",I30,0)</f>
        <v>0</v>
      </c>
      <c r="Y30" s="16">
        <f>IF(AC30=0,J30,0)</f>
        <v>0</v>
      </c>
      <c r="Z30" s="16">
        <f>IF(AC30=15,J30,0)</f>
        <v>0</v>
      </c>
      <c r="AA30" s="16">
        <f>IF(AC30=21,J30,0)</f>
        <v>0</v>
      </c>
      <c r="AC30" s="30">
        <v>21</v>
      </c>
      <c r="AD30" s="30">
        <f>G30*0.639349891267025</f>
        <v>0</v>
      </c>
      <c r="AE30" s="30">
        <f>G30*(1-0.639349891267025)</f>
        <v>0</v>
      </c>
      <c r="AL30" s="30">
        <f>F30*AD30</f>
        <v>0</v>
      </c>
      <c r="AM30" s="30">
        <f>F30*AE30</f>
        <v>0</v>
      </c>
      <c r="AN30" s="31" t="s">
        <v>108</v>
      </c>
      <c r="AO30" s="31" t="s">
        <v>112</v>
      </c>
      <c r="AP30" s="25" t="s">
        <v>113</v>
      </c>
    </row>
    <row r="31" spans="1:36" ht="12.75">
      <c r="A31" s="5"/>
      <c r="B31" s="13"/>
      <c r="C31" s="13" t="s">
        <v>41</v>
      </c>
      <c r="D31" s="59" t="s">
        <v>66</v>
      </c>
      <c r="E31" s="60"/>
      <c r="F31" s="60"/>
      <c r="G31" s="60"/>
      <c r="H31" s="33">
        <f>SUM(H32:H32)</f>
        <v>0</v>
      </c>
      <c r="I31" s="33">
        <f>SUM(I32:I32)</f>
        <v>0</v>
      </c>
      <c r="J31" s="33">
        <f>H31+I31</f>
        <v>0</v>
      </c>
      <c r="K31" s="25"/>
      <c r="L31" s="56">
        <f>SUM(L32:L32)</f>
        <v>0</v>
      </c>
      <c r="O31" s="33">
        <f>IF(P31="PR",J31,SUM(N32:N32))</f>
        <v>0</v>
      </c>
      <c r="P31" s="25" t="s">
        <v>95</v>
      </c>
      <c r="Q31" s="33">
        <f>IF(P31="HS",H31,0)</f>
        <v>0</v>
      </c>
      <c r="R31" s="33">
        <f>IF(P31="HS",I31-O31,0)</f>
        <v>0</v>
      </c>
      <c r="S31" s="33">
        <f>IF(P31="PS",H31,0)</f>
        <v>0</v>
      </c>
      <c r="T31" s="33">
        <f>IF(P31="PS",I31-O31,0)</f>
        <v>0</v>
      </c>
      <c r="U31" s="33">
        <f>IF(P31="MP",H31,0)</f>
        <v>0</v>
      </c>
      <c r="V31" s="33">
        <f>IF(P31="MP",I31-O31,0)</f>
        <v>0</v>
      </c>
      <c r="W31" s="33">
        <f>IF(P31="OM",H31,0)</f>
        <v>0</v>
      </c>
      <c r="X31" s="25"/>
      <c r="AH31" s="33">
        <f>SUM(Y32:Y32)</f>
        <v>0</v>
      </c>
      <c r="AI31" s="33">
        <f>SUM(Z32:Z32)</f>
        <v>0</v>
      </c>
      <c r="AJ31" s="33">
        <f>SUM(AA32:AA32)</f>
        <v>0</v>
      </c>
    </row>
    <row r="32" spans="1:42" ht="12.75">
      <c r="A32" s="7" t="s">
        <v>20</v>
      </c>
      <c r="B32" s="7"/>
      <c r="C32" s="7" t="s">
        <v>42</v>
      </c>
      <c r="D32" s="7" t="s">
        <v>67</v>
      </c>
      <c r="E32" s="7" t="s">
        <v>77</v>
      </c>
      <c r="F32" s="18">
        <v>4.106</v>
      </c>
      <c r="G32" s="18"/>
      <c r="H32" s="18">
        <f>ROUND(F32*AD32,2)</f>
        <v>0</v>
      </c>
      <c r="I32" s="18">
        <f>J32-H32</f>
        <v>0</v>
      </c>
      <c r="J32" s="18">
        <f>ROUND(F32*G32,2)</f>
        <v>0</v>
      </c>
      <c r="K32" s="18">
        <v>0</v>
      </c>
      <c r="L32" s="58">
        <f>F32*K32</f>
        <v>0</v>
      </c>
      <c r="M32" s="26" t="s">
        <v>11</v>
      </c>
      <c r="N32" s="16">
        <f>IF(M32="5",I32,0)</f>
        <v>0</v>
      </c>
      <c r="Y32" s="16">
        <f>IF(AC32=0,J32,0)</f>
        <v>0</v>
      </c>
      <c r="Z32" s="16">
        <f>IF(AC32=15,J32,0)</f>
        <v>0</v>
      </c>
      <c r="AA32" s="16">
        <f>IF(AC32=21,J32,0)</f>
        <v>0</v>
      </c>
      <c r="AC32" s="30">
        <v>21</v>
      </c>
      <c r="AD32" s="30">
        <f>G32*0</f>
        <v>0</v>
      </c>
      <c r="AE32" s="30">
        <f>G32*(1-0)</f>
        <v>0</v>
      </c>
      <c r="AL32" s="30">
        <f>F32*AD32</f>
        <v>0</v>
      </c>
      <c r="AM32" s="30">
        <f>F32*AE32</f>
        <v>0</v>
      </c>
      <c r="AN32" s="31" t="s">
        <v>109</v>
      </c>
      <c r="AO32" s="31" t="s">
        <v>112</v>
      </c>
      <c r="AP32" s="25" t="s">
        <v>113</v>
      </c>
    </row>
    <row r="33" spans="1:27" ht="12.75">
      <c r="A33" s="8"/>
      <c r="B33" s="8"/>
      <c r="C33" s="8"/>
      <c r="D33" s="8"/>
      <c r="E33" s="8"/>
      <c r="F33" s="8"/>
      <c r="G33" s="8"/>
      <c r="H33" s="61" t="s">
        <v>83</v>
      </c>
      <c r="I33" s="62"/>
      <c r="J33" s="34">
        <f>J12+J14+J16+J20+J26+J29+J31</f>
        <v>0</v>
      </c>
      <c r="K33" s="8"/>
      <c r="L33" s="8"/>
      <c r="Y33" s="35">
        <f>SUM(Y13:Y32)</f>
        <v>0</v>
      </c>
      <c r="Z33" s="35">
        <f>SUM(Z13:Z32)</f>
        <v>0</v>
      </c>
      <c r="AA33" s="35">
        <f>SUM(AA13:AA32)</f>
        <v>0</v>
      </c>
    </row>
    <row r="34" ht="11.25" customHeight="1">
      <c r="A34" s="9" t="s">
        <v>21</v>
      </c>
    </row>
    <row r="35" spans="1:12" ht="409.5" customHeight="1" hidden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</sheetData>
  <sheetProtection/>
  <mergeCells count="36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J8:L9"/>
    <mergeCell ref="A6:C7"/>
    <mergeCell ref="D6:D7"/>
    <mergeCell ref="E6:F7"/>
    <mergeCell ref="G6:H7"/>
    <mergeCell ref="I6:I7"/>
    <mergeCell ref="J6:L7"/>
    <mergeCell ref="D20:G20"/>
    <mergeCell ref="A8:C9"/>
    <mergeCell ref="D8:D9"/>
    <mergeCell ref="E8:F9"/>
    <mergeCell ref="G8:H9"/>
    <mergeCell ref="I8:I9"/>
    <mergeCell ref="D26:G26"/>
    <mergeCell ref="D29:G29"/>
    <mergeCell ref="D31:G31"/>
    <mergeCell ref="H33:I33"/>
    <mergeCell ref="A35:L35"/>
    <mergeCell ref="H10:J10"/>
    <mergeCell ref="K10:L10"/>
    <mergeCell ref="D12:G12"/>
    <mergeCell ref="D14:G14"/>
    <mergeCell ref="D16:G16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7">
      <selection activeCell="C4" sqref="C4:D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3"/>
      <c r="B1" s="36"/>
      <c r="C1" s="111" t="s">
        <v>129</v>
      </c>
      <c r="D1" s="112"/>
      <c r="E1" s="112"/>
      <c r="F1" s="112"/>
      <c r="G1" s="112"/>
      <c r="H1" s="112"/>
      <c r="I1" s="112"/>
    </row>
    <row r="2" spans="1:10" ht="12.75">
      <c r="A2" s="80" t="s">
        <v>1</v>
      </c>
      <c r="B2" s="81"/>
      <c r="C2" s="82" t="s">
        <v>43</v>
      </c>
      <c r="D2" s="62"/>
      <c r="E2" s="85" t="s">
        <v>84</v>
      </c>
      <c r="F2" s="85"/>
      <c r="G2" s="81"/>
      <c r="H2" s="85" t="s">
        <v>154</v>
      </c>
      <c r="I2" s="113"/>
      <c r="J2" s="28"/>
    </row>
    <row r="3" spans="1:10" ht="12.75">
      <c r="A3" s="77"/>
      <c r="B3" s="64"/>
      <c r="C3" s="83"/>
      <c r="D3" s="83"/>
      <c r="E3" s="64"/>
      <c r="F3" s="64"/>
      <c r="G3" s="64"/>
      <c r="H3" s="64"/>
      <c r="I3" s="75"/>
      <c r="J3" s="28"/>
    </row>
    <row r="4" spans="1:10" ht="12.75">
      <c r="A4" s="70" t="s">
        <v>2</v>
      </c>
      <c r="B4" s="64"/>
      <c r="C4" s="63" t="s">
        <v>158</v>
      </c>
      <c r="D4" s="64"/>
      <c r="E4" s="63" t="s">
        <v>85</v>
      </c>
      <c r="F4" s="63"/>
      <c r="G4" s="64"/>
      <c r="H4" s="63" t="s">
        <v>154</v>
      </c>
      <c r="I4" s="110"/>
      <c r="J4" s="28"/>
    </row>
    <row r="5" spans="1:10" ht="12.75">
      <c r="A5" s="77"/>
      <c r="B5" s="64"/>
      <c r="C5" s="64"/>
      <c r="D5" s="64"/>
      <c r="E5" s="64"/>
      <c r="F5" s="64"/>
      <c r="G5" s="64"/>
      <c r="H5" s="64"/>
      <c r="I5" s="75"/>
      <c r="J5" s="28"/>
    </row>
    <row r="6" spans="1:10" ht="12.75">
      <c r="A6" s="70" t="s">
        <v>3</v>
      </c>
      <c r="B6" s="64"/>
      <c r="C6" s="63" t="s">
        <v>44</v>
      </c>
      <c r="D6" s="64"/>
      <c r="E6" s="63" t="s">
        <v>86</v>
      </c>
      <c r="F6" s="63"/>
      <c r="G6" s="64"/>
      <c r="H6" s="63" t="s">
        <v>154</v>
      </c>
      <c r="I6" s="110"/>
      <c r="J6" s="28"/>
    </row>
    <row r="7" spans="1:10" ht="12.75">
      <c r="A7" s="77"/>
      <c r="B7" s="64"/>
      <c r="C7" s="64"/>
      <c r="D7" s="64"/>
      <c r="E7" s="64"/>
      <c r="F7" s="64"/>
      <c r="G7" s="64"/>
      <c r="H7" s="64"/>
      <c r="I7" s="75"/>
      <c r="J7" s="28"/>
    </row>
    <row r="8" spans="1:10" ht="12.75">
      <c r="A8" s="70" t="s">
        <v>69</v>
      </c>
      <c r="B8" s="64"/>
      <c r="C8" s="73" t="s">
        <v>6</v>
      </c>
      <c r="D8" s="64"/>
      <c r="E8" s="63" t="s">
        <v>70</v>
      </c>
      <c r="F8" s="64"/>
      <c r="G8" s="64"/>
      <c r="H8" s="73" t="s">
        <v>155</v>
      </c>
      <c r="I8" s="110" t="s">
        <v>20</v>
      </c>
      <c r="J8" s="28"/>
    </row>
    <row r="9" spans="1:10" ht="12.75">
      <c r="A9" s="77"/>
      <c r="B9" s="64"/>
      <c r="C9" s="64"/>
      <c r="D9" s="64"/>
      <c r="E9" s="64"/>
      <c r="F9" s="64"/>
      <c r="G9" s="64"/>
      <c r="H9" s="64"/>
      <c r="I9" s="75"/>
      <c r="J9" s="28"/>
    </row>
    <row r="10" spans="1:10" ht="12.75">
      <c r="A10" s="70" t="s">
        <v>4</v>
      </c>
      <c r="B10" s="64"/>
      <c r="C10" s="63"/>
      <c r="D10" s="64"/>
      <c r="E10" s="63" t="s">
        <v>87</v>
      </c>
      <c r="F10" s="63" t="s">
        <v>89</v>
      </c>
      <c r="G10" s="64"/>
      <c r="H10" s="73" t="s">
        <v>156</v>
      </c>
      <c r="I10" s="108">
        <v>42788</v>
      </c>
      <c r="J10" s="28"/>
    </row>
    <row r="11" spans="1:10" ht="12.75">
      <c r="A11" s="106"/>
      <c r="B11" s="107"/>
      <c r="C11" s="107"/>
      <c r="D11" s="107"/>
      <c r="E11" s="107"/>
      <c r="F11" s="107"/>
      <c r="G11" s="107"/>
      <c r="H11" s="107"/>
      <c r="I11" s="109"/>
      <c r="J11" s="28"/>
    </row>
    <row r="12" spans="1:9" ht="23.25" customHeight="1">
      <c r="A12" s="102" t="s">
        <v>114</v>
      </c>
      <c r="B12" s="103"/>
      <c r="C12" s="103"/>
      <c r="D12" s="103"/>
      <c r="E12" s="103"/>
      <c r="F12" s="103"/>
      <c r="G12" s="103"/>
      <c r="H12" s="103"/>
      <c r="I12" s="103"/>
    </row>
    <row r="13" spans="1:10" ht="26.25" customHeight="1">
      <c r="A13" s="37" t="s">
        <v>115</v>
      </c>
      <c r="B13" s="104" t="s">
        <v>127</v>
      </c>
      <c r="C13" s="105"/>
      <c r="D13" s="37" t="s">
        <v>130</v>
      </c>
      <c r="E13" s="104" t="s">
        <v>139</v>
      </c>
      <c r="F13" s="105"/>
      <c r="G13" s="37" t="s">
        <v>140</v>
      </c>
      <c r="H13" s="104" t="s">
        <v>157</v>
      </c>
      <c r="I13" s="105"/>
      <c r="J13" s="28"/>
    </row>
    <row r="14" spans="1:10" ht="15" customHeight="1">
      <c r="A14" s="38" t="s">
        <v>116</v>
      </c>
      <c r="B14" s="42" t="s">
        <v>128</v>
      </c>
      <c r="C14" s="46">
        <f>SUM('Stavební rozpočet'!Q12:Q32)</f>
        <v>0</v>
      </c>
      <c r="D14" s="100" t="s">
        <v>131</v>
      </c>
      <c r="E14" s="101"/>
      <c r="F14" s="46">
        <v>0</v>
      </c>
      <c r="G14" s="100" t="s">
        <v>141</v>
      </c>
      <c r="H14" s="101"/>
      <c r="I14" s="46">
        <f>ROUND(C22*(2/100),2)</f>
        <v>0</v>
      </c>
      <c r="J14" s="28"/>
    </row>
    <row r="15" spans="1:10" ht="15" customHeight="1">
      <c r="A15" s="39"/>
      <c r="B15" s="42" t="s">
        <v>88</v>
      </c>
      <c r="C15" s="46">
        <f>SUM('Stavební rozpočet'!R12:R32)</f>
        <v>0</v>
      </c>
      <c r="D15" s="100" t="s">
        <v>132</v>
      </c>
      <c r="E15" s="101"/>
      <c r="F15" s="46">
        <v>0</v>
      </c>
      <c r="G15" s="100" t="s">
        <v>142</v>
      </c>
      <c r="H15" s="101"/>
      <c r="I15" s="46">
        <v>0</v>
      </c>
      <c r="J15" s="28"/>
    </row>
    <row r="16" spans="1:10" ht="15" customHeight="1">
      <c r="A16" s="38" t="s">
        <v>117</v>
      </c>
      <c r="B16" s="42" t="s">
        <v>128</v>
      </c>
      <c r="C16" s="46">
        <f>SUM('Stavební rozpočet'!S12:S32)</f>
        <v>0</v>
      </c>
      <c r="D16" s="100" t="s">
        <v>133</v>
      </c>
      <c r="E16" s="101"/>
      <c r="F16" s="46">
        <v>0</v>
      </c>
      <c r="G16" s="100" t="s">
        <v>143</v>
      </c>
      <c r="H16" s="101"/>
      <c r="I16" s="46">
        <v>0</v>
      </c>
      <c r="J16" s="28"/>
    </row>
    <row r="17" spans="1:10" ht="15" customHeight="1">
      <c r="A17" s="39"/>
      <c r="B17" s="42" t="s">
        <v>88</v>
      </c>
      <c r="C17" s="46">
        <f>SUM('Stavební rozpočet'!T12:T32)</f>
        <v>0</v>
      </c>
      <c r="D17" s="100"/>
      <c r="E17" s="101"/>
      <c r="F17" s="47"/>
      <c r="G17" s="100" t="s">
        <v>144</v>
      </c>
      <c r="H17" s="101"/>
      <c r="I17" s="46">
        <v>0</v>
      </c>
      <c r="J17" s="28"/>
    </row>
    <row r="18" spans="1:10" ht="15" customHeight="1">
      <c r="A18" s="38" t="s">
        <v>118</v>
      </c>
      <c r="B18" s="42" t="s">
        <v>128</v>
      </c>
      <c r="C18" s="46">
        <f>SUM('Stavební rozpočet'!U12:U32)</f>
        <v>0</v>
      </c>
      <c r="D18" s="100"/>
      <c r="E18" s="101"/>
      <c r="F18" s="47"/>
      <c r="G18" s="100" t="s">
        <v>145</v>
      </c>
      <c r="H18" s="101"/>
      <c r="I18" s="46">
        <v>0</v>
      </c>
      <c r="J18" s="28"/>
    </row>
    <row r="19" spans="1:10" ht="15" customHeight="1">
      <c r="A19" s="39"/>
      <c r="B19" s="42" t="s">
        <v>88</v>
      </c>
      <c r="C19" s="46">
        <f>SUM('Stavební rozpočet'!V12:V32)</f>
        <v>0</v>
      </c>
      <c r="D19" s="100"/>
      <c r="E19" s="101"/>
      <c r="F19" s="47"/>
      <c r="G19" s="100" t="s">
        <v>146</v>
      </c>
      <c r="H19" s="101"/>
      <c r="I19" s="46">
        <v>0</v>
      </c>
      <c r="J19" s="28"/>
    </row>
    <row r="20" spans="1:10" ht="15" customHeight="1">
      <c r="A20" s="98" t="s">
        <v>119</v>
      </c>
      <c r="B20" s="99"/>
      <c r="C20" s="46">
        <f>SUM('Stavební rozpočet'!W12:W32)</f>
        <v>0</v>
      </c>
      <c r="D20" s="100"/>
      <c r="E20" s="101"/>
      <c r="F20" s="47"/>
      <c r="G20" s="100"/>
      <c r="H20" s="101"/>
      <c r="I20" s="47"/>
      <c r="J20" s="28"/>
    </row>
    <row r="21" spans="1:10" ht="15" customHeight="1">
      <c r="A21" s="98" t="s">
        <v>120</v>
      </c>
      <c r="B21" s="99"/>
      <c r="C21" s="46">
        <f>SUM('Stavební rozpočet'!O12:O32)</f>
        <v>0</v>
      </c>
      <c r="D21" s="100"/>
      <c r="E21" s="101"/>
      <c r="F21" s="47"/>
      <c r="G21" s="100"/>
      <c r="H21" s="101"/>
      <c r="I21" s="47"/>
      <c r="J21" s="28"/>
    </row>
    <row r="22" spans="1:10" ht="16.5" customHeight="1">
      <c r="A22" s="98" t="s">
        <v>121</v>
      </c>
      <c r="B22" s="99"/>
      <c r="C22" s="46">
        <f>SUM(C14:C21)</f>
        <v>0</v>
      </c>
      <c r="D22" s="98" t="s">
        <v>134</v>
      </c>
      <c r="E22" s="99"/>
      <c r="F22" s="46">
        <f>SUM(F14:F21)</f>
        <v>0</v>
      </c>
      <c r="G22" s="98" t="s">
        <v>147</v>
      </c>
      <c r="H22" s="99"/>
      <c r="I22" s="46">
        <f>SUM(I14:I21)</f>
        <v>0</v>
      </c>
      <c r="J22" s="28"/>
    </row>
    <row r="23" spans="1:10" ht="15" customHeight="1">
      <c r="A23" s="8"/>
      <c r="B23" s="8"/>
      <c r="C23" s="44"/>
      <c r="D23" s="98" t="s">
        <v>135</v>
      </c>
      <c r="E23" s="99"/>
      <c r="F23" s="48">
        <v>0</v>
      </c>
      <c r="G23" s="98" t="s">
        <v>148</v>
      </c>
      <c r="H23" s="99"/>
      <c r="I23" s="46">
        <v>0</v>
      </c>
      <c r="J23" s="28"/>
    </row>
    <row r="24" spans="4:9" ht="15" customHeight="1">
      <c r="D24" s="8"/>
      <c r="E24" s="8"/>
      <c r="F24" s="49"/>
      <c r="G24" s="98" t="s">
        <v>149</v>
      </c>
      <c r="H24" s="99"/>
      <c r="I24" s="51"/>
    </row>
    <row r="25" spans="6:10" ht="15" customHeight="1">
      <c r="F25" s="50"/>
      <c r="G25" s="98" t="s">
        <v>150</v>
      </c>
      <c r="H25" s="99"/>
      <c r="I25" s="46">
        <v>0</v>
      </c>
      <c r="J25" s="28"/>
    </row>
    <row r="26" spans="1:9" ht="12.75">
      <c r="A26" s="36"/>
      <c r="B26" s="36"/>
      <c r="C26" s="36"/>
      <c r="G26" s="8"/>
      <c r="H26" s="8"/>
      <c r="I26" s="8"/>
    </row>
    <row r="27" spans="1:9" ht="15" customHeight="1">
      <c r="A27" s="93" t="s">
        <v>122</v>
      </c>
      <c r="B27" s="94"/>
      <c r="C27" s="52">
        <f>SUM('Stavební rozpočet'!Y12:Y32)</f>
        <v>0</v>
      </c>
      <c r="D27" s="45"/>
      <c r="E27" s="36"/>
      <c r="F27" s="36"/>
      <c r="G27" s="36"/>
      <c r="H27" s="36"/>
      <c r="I27" s="36"/>
    </row>
    <row r="28" spans="1:10" ht="15" customHeight="1">
      <c r="A28" s="93" t="s">
        <v>123</v>
      </c>
      <c r="B28" s="94"/>
      <c r="C28" s="52">
        <f>SUM('Stavební rozpočet'!Z12:Z32)</f>
        <v>0</v>
      </c>
      <c r="D28" s="93" t="s">
        <v>136</v>
      </c>
      <c r="E28" s="94"/>
      <c r="F28" s="52">
        <f>ROUND(C28*(15/100),2)</f>
        <v>0</v>
      </c>
      <c r="G28" s="93" t="s">
        <v>151</v>
      </c>
      <c r="H28" s="94"/>
      <c r="I28" s="52">
        <f>SUM(C27:C29)</f>
        <v>0</v>
      </c>
      <c r="J28" s="28"/>
    </row>
    <row r="29" spans="1:10" ht="15" customHeight="1">
      <c r="A29" s="93" t="s">
        <v>124</v>
      </c>
      <c r="B29" s="94"/>
      <c r="C29" s="52">
        <f>SUM('Stavební rozpočet'!AA12:AA32)+(F22+I22+F23+I23+I24+I25)</f>
        <v>0</v>
      </c>
      <c r="D29" s="93" t="s">
        <v>137</v>
      </c>
      <c r="E29" s="94"/>
      <c r="F29" s="52">
        <f>ROUND(C29*(21/100),2)</f>
        <v>0</v>
      </c>
      <c r="G29" s="93" t="s">
        <v>152</v>
      </c>
      <c r="H29" s="94"/>
      <c r="I29" s="52">
        <f>SUM(F28:F29)+I28</f>
        <v>0</v>
      </c>
      <c r="J29" s="28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10" ht="14.25" customHeight="1">
      <c r="A31" s="95" t="s">
        <v>125</v>
      </c>
      <c r="B31" s="96"/>
      <c r="C31" s="97"/>
      <c r="D31" s="95" t="s">
        <v>138</v>
      </c>
      <c r="E31" s="96"/>
      <c r="F31" s="97"/>
      <c r="G31" s="95" t="s">
        <v>153</v>
      </c>
      <c r="H31" s="96"/>
      <c r="I31" s="97"/>
      <c r="J31" s="29"/>
    </row>
    <row r="32" spans="1:10" ht="14.25" customHeight="1">
      <c r="A32" s="87"/>
      <c r="B32" s="88"/>
      <c r="C32" s="89"/>
      <c r="D32" s="87"/>
      <c r="E32" s="88"/>
      <c r="F32" s="89"/>
      <c r="G32" s="87"/>
      <c r="H32" s="88"/>
      <c r="I32" s="89"/>
      <c r="J32" s="29"/>
    </row>
    <row r="33" spans="1:10" ht="14.25" customHeight="1">
      <c r="A33" s="87"/>
      <c r="B33" s="88"/>
      <c r="C33" s="89"/>
      <c r="D33" s="87"/>
      <c r="E33" s="88"/>
      <c r="F33" s="89"/>
      <c r="G33" s="87"/>
      <c r="H33" s="88"/>
      <c r="I33" s="89"/>
      <c r="J33" s="29"/>
    </row>
    <row r="34" spans="1:10" ht="14.25" customHeight="1">
      <c r="A34" s="87"/>
      <c r="B34" s="88"/>
      <c r="C34" s="89"/>
      <c r="D34" s="87"/>
      <c r="E34" s="88"/>
      <c r="F34" s="89"/>
      <c r="G34" s="87"/>
      <c r="H34" s="88"/>
      <c r="I34" s="89"/>
      <c r="J34" s="29"/>
    </row>
    <row r="35" spans="1:10" ht="14.25" customHeight="1">
      <c r="A35" s="90" t="s">
        <v>126</v>
      </c>
      <c r="B35" s="91"/>
      <c r="C35" s="92"/>
      <c r="D35" s="90" t="s">
        <v>126</v>
      </c>
      <c r="E35" s="91"/>
      <c r="F35" s="92"/>
      <c r="G35" s="90" t="s">
        <v>126</v>
      </c>
      <c r="H35" s="91"/>
      <c r="I35" s="92"/>
      <c r="J35" s="29"/>
    </row>
    <row r="36" spans="1:9" ht="11.25" customHeight="1">
      <c r="A36" s="41" t="s">
        <v>21</v>
      </c>
      <c r="B36" s="43"/>
      <c r="C36" s="43"/>
      <c r="D36" s="43"/>
      <c r="E36" s="43"/>
      <c r="F36" s="43"/>
      <c r="G36" s="43"/>
      <c r="H36" s="43"/>
      <c r="I36" s="43"/>
    </row>
    <row r="37" spans="1:9" ht="409.5" customHeight="1" hidden="1">
      <c r="A37" s="63"/>
      <c r="B37" s="64"/>
      <c r="C37" s="64"/>
      <c r="D37" s="64"/>
      <c r="E37" s="64"/>
      <c r="F37" s="64"/>
      <c r="G37" s="64"/>
      <c r="H37" s="64"/>
      <c r="I37" s="64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dcterms:created xsi:type="dcterms:W3CDTF">2017-02-23T06:04:31Z</dcterms:created>
  <dcterms:modified xsi:type="dcterms:W3CDTF">2017-02-24T08:02:16Z</dcterms:modified>
  <cp:category/>
  <cp:version/>
  <cp:contentType/>
  <cp:contentStatus/>
</cp:coreProperties>
</file>