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835" activeTab="0"/>
  </bookViews>
  <sheets>
    <sheet name="Rekapitulace stavby" sheetId="1" r:id="rId1"/>
    <sheet name="SO 01 - Příprava území" sheetId="2" r:id="rId2"/>
  </sheets>
  <definedNames>
    <definedName name="_xlnm.Print_Area" localSheetId="0">'Rekapitulace stavby'!$C$4:$AP$70,'Rekapitulace stavby'!$C$76:$AP$96</definedName>
    <definedName name="_xlnm.Print_Area" localSheetId="1">'SO 01 - Příprava území'!$C$4:$Q$70,'SO 01 - Příprava území'!$C$76:$Q$104,'SO 01 - Příprava území'!$C$110:$Q$140</definedName>
    <definedName name="_xlnm.Print_Titles" localSheetId="0">'Rekapitulace stavby'!$85:$85</definedName>
    <definedName name="_xlnm.Print_Titles" localSheetId="1">'SO 01 - Příprava území'!$120:$120</definedName>
  </definedNames>
  <calcPr calcId="152511"/>
</workbook>
</file>

<file path=xl/sharedStrings.xml><?xml version="1.0" encoding="utf-8"?>
<sst xmlns="http://schemas.openxmlformats.org/spreadsheetml/2006/main" count="505" uniqueCount="192">
  <si>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</si>
  <si>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</si>
  <si>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</si>
  <si>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</si>
  <si>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</si>
  <si>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</si>
  <si>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</si>
  <si>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</si>
  <si>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</si>
  <si>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</si>
  <si>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</si>
  <si>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</si>
  <si>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</si>
  <si>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</si>
  <si>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</si>
  <si>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</si>
  <si>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</si>
  <si>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2014_30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</si>
  <si>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</si>
  <si>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</si>
  <si>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Atletický stadion Na Skalce_Česká Třebová</t>
  </si>
  <si>
    <t>JKSO:</t>
  </si>
  <si>
    <t>CC-CZ:</t>
  </si>
  <si>
    <t>Místo:</t>
  </si>
  <si>
    <t xml:space="preserve"> </t>
  </si>
  <si>
    <t>Datum:</t>
  </si>
  <si>
    <t>28. 2. 2018</t>
  </si>
  <si>
    <t>Objednatel:</t>
  </si>
  <si>
    <t>IČ:</t>
  </si>
  <si>
    <t>DIČ:</t>
  </si>
  <si>
    <t>Zhotovitel:</t>
  </si>
  <si>
    <t>Vyplň údaj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</si>
  <si>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</si>
  <si>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</si>
  <si>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</si>
  <si>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</si>
  <si>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</si>
  <si>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</si>
  <si>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</si>
  <si>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</si>
  <si>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</si>
  <si>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</si>
  <si>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</si>
  <si>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</si>
  <si>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</si>
  <si>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</si>
  <si>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</si>
  <si>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</si>
  <si>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</si>
  <si>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</si>
  <si>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</si>
  <si>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</si>
  <si>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</si>
  <si>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</si>
  <si>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</si>
  <si>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</si>
  <si>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</si>
  <si>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</si>
  <si>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</si>
  <si>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</si>
  <si>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</si>
  <si>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</si>
  <si>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</si>
  <si>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</si>
  <si>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</si>
  <si>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</si>
  <si>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</si>
  <si>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</si>
  <si>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</si>
  <si>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</si>
  <si>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</si>
  <si>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</si>
  <si>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</si>
  <si>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</si>
  <si>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</si>
  <si>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</si>
  <si>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</si>
  <si>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</si>
  <si>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{58ffff77-72c1-47be-a43b-34ef00465754}</t>
  </si>
  <si>
    <t>{00000000-0000-0000-0000-000000000000}</t>
  </si>
  <si>
    <t>/</t>
  </si>
  <si>
    <t>SO 01</t>
  </si>
  <si>
    <t>Příprava území</t>
  </si>
  <si>
    <t>1</t>
  </si>
  <si>
    <t>{b492b100-7ca1-4822-b408-79ab625c0177}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</si>
  <si>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</si>
  <si>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</si>
  <si>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</si>
  <si>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</si>
  <si>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</si>
  <si>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</si>
  <si>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</si>
  <si>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</si>
  <si>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</si>
  <si>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</si>
  <si>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</si>
  <si>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</si>
  <si>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</si>
  <si>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</si>
  <si>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</si>
  <si>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</si>
  <si>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</si>
  <si>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SO 01 - Příprava území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</si>
  <si>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</si>
  <si>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</si>
  <si>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</si>
  <si>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</si>
  <si>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</si>
  <si>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</si>
  <si>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</si>
  <si>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</si>
  <si>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</si>
  <si>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</si>
  <si>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PSV - Práce a dodávky PSV</t>
  </si>
  <si>
    <t xml:space="preserve">    767 - Konstrukce zámečnické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</si>
  <si>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</si>
  <si>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</si>
  <si>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</si>
  <si>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</si>
  <si>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</si>
  <si>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</si>
  <si>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</si>
  <si>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</si>
  <si>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</si>
  <si>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</si>
  <si>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</si>
  <si>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</si>
  <si>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</si>
  <si>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</si>
  <si>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</si>
  <si>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</si>
  <si>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</si>
  <si>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</si>
  <si>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</si>
  <si>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</si>
  <si>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</si>
  <si>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</si>
  <si>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</si>
  <si>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</si>
  <si>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</si>
  <si>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121101101</t>
  </si>
  <si>
    <t>Sejmutí ornice s přemístěním na vzdálenost do 50 m</t>
  </si>
  <si>
    <t>m3</t>
  </si>
  <si>
    <t>4</t>
  </si>
  <si>
    <t>-54631647</t>
  </si>
  <si>
    <t>122201103</t>
  </si>
  <si>
    <t>Odkopávky a prokopávky nezapažené v hornině tř. 3 objem do 5000 m3</t>
  </si>
  <si>
    <t>-1628472973</t>
  </si>
  <si>
    <t>3</t>
  </si>
  <si>
    <t>162601102</t>
  </si>
  <si>
    <t>Vodorovné přemístění do 5000 m výkopku/sypaniny z horniny tř. 1 až 4</t>
  </si>
  <si>
    <t>20667808</t>
  </si>
  <si>
    <t>11</t>
  </si>
  <si>
    <t>171201201</t>
  </si>
  <si>
    <t>Uložení sypaniny na skládky</t>
  </si>
  <si>
    <t>-87521499</t>
  </si>
  <si>
    <t>12</t>
  </si>
  <si>
    <t>171201211</t>
  </si>
  <si>
    <t>Poplatek za uložení stavebního odpadu - zeminy a kameniva na skládce</t>
  </si>
  <si>
    <t>t</t>
  </si>
  <si>
    <t>571584766</t>
  </si>
  <si>
    <t>961055111R02</t>
  </si>
  <si>
    <t>Bourání základů ze ŽB, základy ocel. tribuny</t>
  </si>
  <si>
    <t>-23503352</t>
  </si>
  <si>
    <t>5</t>
  </si>
  <si>
    <t>961055111R01</t>
  </si>
  <si>
    <t>Bourání základů ze ŽB, tribuna stupně</t>
  </si>
  <si>
    <t>-2110773260</t>
  </si>
  <si>
    <t>6</t>
  </si>
  <si>
    <t>997013501</t>
  </si>
  <si>
    <t>Odvoz suti a vybouraných hmot na skládku nebo meziskládku do 1 km se složením</t>
  </si>
  <si>
    <t>751907529</t>
  </si>
  <si>
    <t>7</t>
  </si>
  <si>
    <t>997013509</t>
  </si>
  <si>
    <t>Příplatek k odvozu suti a vybouraných hmot na skládku ZKD 1 km přes 1 km</t>
  </si>
  <si>
    <t>-304580005</t>
  </si>
  <si>
    <t>8</t>
  </si>
  <si>
    <t>997013802</t>
  </si>
  <si>
    <t>Poplatek za uložení na skládce (skládkovné) stavebního odpadu železobetonového kód odpadu 170 101</t>
  </si>
  <si>
    <t>1877880615</t>
  </si>
  <si>
    <t>10</t>
  </si>
  <si>
    <t>767996701</t>
  </si>
  <si>
    <t>Demontáž atypických zámečnických konstrukcí řezáním hmotnosti jednotlivých dílů do 50 kg, zábradlí</t>
  </si>
  <si>
    <t>kg</t>
  </si>
  <si>
    <t>16</t>
  </si>
  <si>
    <t>-247790292</t>
  </si>
  <si>
    <t>9</t>
  </si>
  <si>
    <t>767996705</t>
  </si>
  <si>
    <t>Demontáž atypických zámečnických konstrukcí řezáním hmotnosti jednotlivých dílů přes 500 kg, tribuna</t>
  </si>
  <si>
    <t>-1865739830</t>
  </si>
  <si>
    <t>VP - Vícepráce</t>
  </si>
  <si>
    <t>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</si>
</sst>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4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5" fillId="0" borderId="0" xfId="0" applyFont="1" applyAlignment="1">
      <alignment horizontal="left" vertical="center"/>
    </xf>
    <xf numFmtId="0" fontId="0" fillId="0" borderId="0" xfId="0" applyBorder="1"/>
    <xf numFmtId="0" fontId="1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18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9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1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1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4" fontId="23" fillId="0" borderId="13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4" fontId="29" fillId="0" borderId="16" xfId="0" applyNumberFormat="1" applyFont="1" applyBorder="1" applyAlignment="1">
      <alignment vertical="center"/>
    </xf>
    <xf numFmtId="166" fontId="29" fillId="0" borderId="16" xfId="0" applyNumberFormat="1" applyFont="1" applyBorder="1" applyAlignment="1">
      <alignment vertical="center"/>
    </xf>
    <xf numFmtId="4" fontId="29" fillId="0" borderId="17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4" fontId="21" fillId="3" borderId="10" xfId="0" applyNumberFormat="1" applyFont="1" applyFill="1" applyBorder="1" applyAlignment="1" applyProtection="1">
      <alignment horizontal="center" vertical="center"/>
      <protection locked="0"/>
    </xf>
    <xf numFmtId="0" fontId="21" fillId="3" borderId="11" xfId="0" applyFont="1" applyFill="1" applyBorder="1" applyAlignment="1" applyProtection="1">
      <alignment horizontal="center" vertical="center"/>
      <protection locked="0"/>
    </xf>
    <xf numFmtId="4" fontId="21" fillId="0" borderId="12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21" fillId="3" borderId="13" xfId="0" applyNumberFormat="1" applyFont="1" applyFill="1" applyBorder="1" applyAlignment="1" applyProtection="1">
      <alignment horizontal="center" vertical="center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4" fontId="21" fillId="0" borderId="14" xfId="0" applyNumberFormat="1" applyFont="1" applyBorder="1" applyAlignment="1">
      <alignment vertical="center"/>
    </xf>
    <xf numFmtId="164" fontId="21" fillId="3" borderId="15" xfId="0" applyNumberFormat="1" applyFont="1" applyFill="1" applyBorder="1" applyAlignment="1" applyProtection="1">
      <alignment horizontal="center" vertical="center"/>
      <protection locked="0"/>
    </xf>
    <xf numFmtId="0" fontId="21" fillId="3" borderId="16" xfId="0" applyFont="1" applyFill="1" applyBorder="1" applyAlignment="1" applyProtection="1">
      <alignment horizontal="center" vertical="center"/>
      <protection locked="0"/>
    </xf>
    <xf numFmtId="4" fontId="21" fillId="0" borderId="17" xfId="0" applyNumberFormat="1" applyFont="1" applyBorder="1" applyAlignment="1">
      <alignment vertical="center"/>
    </xf>
    <xf numFmtId="0" fontId="24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>
      <protection/>
    </xf>
    <xf numFmtId="0" fontId="10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6" fillId="0" borderId="24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21" fillId="0" borderId="17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2" fillId="0" borderId="11" xfId="0" applyNumberFormat="1" applyFont="1" applyBorder="1" applyAlignment="1">
      <alignment/>
    </xf>
    <xf numFmtId="166" fontId="32" fillId="0" borderId="12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8" fillId="0" borderId="13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4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0" fontId="2" fillId="3" borderId="24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>
      <alignment vertical="center"/>
    </xf>
    <xf numFmtId="166" fontId="2" fillId="0" borderId="14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10" fillId="0" borderId="0" xfId="0" applyNumberFormat="1" applyFont="1" applyBorder="1" applyAlignment="1">
      <alignment vertical="center"/>
    </xf>
    <xf numFmtId="4" fontId="19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25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left" vertical="center"/>
    </xf>
    <xf numFmtId="4" fontId="28" fillId="0" borderId="0" xfId="0" applyNumberFormat="1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>
      <alignment horizontal="left" vertical="center" wrapText="1"/>
    </xf>
    <xf numFmtId="4" fontId="7" fillId="3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>
      <alignment vertical="center"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4" fontId="24" fillId="0" borderId="0" xfId="0" applyNumberFormat="1" applyFont="1" applyBorder="1" applyAlignment="1">
      <alignment horizontal="right" vertical="center"/>
    </xf>
    <xf numFmtId="4" fontId="24" fillId="0" borderId="0" xfId="0" applyNumberFormat="1" applyFont="1" applyBorder="1" applyAlignment="1">
      <alignment vertical="center"/>
    </xf>
    <xf numFmtId="4" fontId="24" fillId="5" borderId="0" xfId="0" applyNumberFormat="1" applyFont="1" applyFill="1" applyBorder="1" applyAlignment="1">
      <alignment vertical="center"/>
    </xf>
    <xf numFmtId="0" fontId="13" fillId="6" borderId="0" xfId="0" applyFont="1" applyFill="1" applyAlignment="1">
      <alignment horizontal="center" vertical="center"/>
    </xf>
    <xf numFmtId="0" fontId="0" fillId="0" borderId="0" xfId="0"/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5" fontId="3" fillId="3" borderId="0" xfId="0" applyNumberFormat="1" applyFont="1" applyFill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>
      <alignment horizontal="left" vertical="center"/>
    </xf>
    <xf numFmtId="4" fontId="19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4" fillId="5" borderId="9" xfId="0" applyNumberFormat="1" applyFont="1" applyFill="1" applyBorder="1" applyAlignment="1">
      <alignment vertical="center"/>
    </xf>
    <xf numFmtId="4" fontId="4" fillId="5" borderId="25" xfId="0" applyNumberFormat="1" applyFont="1" applyFill="1" applyBorder="1" applyAlignment="1">
      <alignment vertical="center"/>
    </xf>
    <xf numFmtId="0" fontId="3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4" fontId="7" fillId="0" borderId="0" xfId="0" applyNumberFormat="1" applyFont="1" applyBorder="1" applyAlignment="1" applyProtection="1">
      <alignment vertical="center"/>
      <protection locked="0"/>
    </xf>
    <xf numFmtId="0" fontId="3" fillId="5" borderId="22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0" fillId="0" borderId="24" xfId="0" applyFont="1" applyBorder="1" applyAlignment="1" applyProtection="1">
      <alignment horizontal="left" vertical="center" wrapText="1"/>
      <protection locked="0"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  <xf numFmtId="4" fontId="2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/>
    </xf>
    <xf numFmtId="4" fontId="7" fillId="0" borderId="16" xfId="0" applyNumberFormat="1" applyFont="1" applyBorder="1" applyAlignment="1">
      <alignment/>
    </xf>
    <xf numFmtId="4" fontId="7" fillId="0" borderId="16" xfId="0" applyNumberFormat="1" applyFont="1" applyBorder="1" applyAlignment="1">
      <alignment vertical="center"/>
    </xf>
    <xf numFmtId="4" fontId="7" fillId="0" borderId="22" xfId="0" applyNumberFormat="1" applyFont="1" applyBorder="1" applyAlignment="1">
      <alignment/>
    </xf>
    <xf numFmtId="4" fontId="7" fillId="0" borderId="22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 vertical="center"/>
    </xf>
    <xf numFmtId="0" fontId="12" fillId="2" borderId="0" xfId="20" applyFont="1" applyFill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7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3:72" ht="36.95" customHeight="1">
      <c r="C2" s="164" t="s">
        <v>7</v>
      </c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R2" s="207" t="s">
        <v>8</v>
      </c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S2" s="18" t="s">
        <v>9</v>
      </c>
      <c r="BT2" s="18" t="s">
        <v>10</v>
      </c>
    </row>
    <row r="3" spans="2:72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9</v>
      </c>
      <c r="BT3" s="18" t="s">
        <v>11</v>
      </c>
    </row>
    <row r="4" spans="2:71" ht="36.95" customHeight="1">
      <c r="B4" s="22"/>
      <c r="C4" s="166" t="s">
        <v>12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23"/>
      <c r="AS4" s="17" t="s">
        <v>13</v>
      </c>
      <c r="BE4" s="24" t="s">
        <v>14</v>
      </c>
      <c r="BS4" s="18" t="s">
        <v>15</v>
      </c>
    </row>
    <row r="5" spans="2:71" ht="14.45" customHeight="1">
      <c r="B5" s="22"/>
      <c r="C5" s="25"/>
      <c r="D5" s="26" t="s">
        <v>16</v>
      </c>
      <c r="E5" s="25"/>
      <c r="F5" s="25"/>
      <c r="G5" s="25"/>
      <c r="H5" s="25"/>
      <c r="I5" s="25"/>
      <c r="J5" s="25"/>
      <c r="K5" s="170" t="s">
        <v>17</v>
      </c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25"/>
      <c r="AQ5" s="23"/>
      <c r="BE5" s="168" t="s">
        <v>18</v>
      </c>
      <c r="BS5" s="18" t="s">
        <v>9</v>
      </c>
    </row>
    <row r="6" spans="2:71" ht="36.95" customHeight="1">
      <c r="B6" s="22"/>
      <c r="C6" s="25"/>
      <c r="D6" s="28" t="s">
        <v>19</v>
      </c>
      <c r="E6" s="25"/>
      <c r="F6" s="25"/>
      <c r="G6" s="25"/>
      <c r="H6" s="25"/>
      <c r="I6" s="25"/>
      <c r="J6" s="25"/>
      <c r="K6" s="172" t="s">
        <v>20</v>
      </c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25"/>
      <c r="AQ6" s="23"/>
      <c r="BE6" s="169"/>
      <c r="BS6" s="18" t="s">
        <v>9</v>
      </c>
    </row>
    <row r="7" spans="2:71" ht="14.45" customHeight="1">
      <c r="B7" s="22"/>
      <c r="C7" s="25"/>
      <c r="D7" s="29" t="s">
        <v>21</v>
      </c>
      <c r="E7" s="25"/>
      <c r="F7" s="25"/>
      <c r="G7" s="25"/>
      <c r="H7" s="25"/>
      <c r="I7" s="25"/>
      <c r="J7" s="25"/>
      <c r="K7" s="27" t="s">
        <v>5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9" t="s">
        <v>22</v>
      </c>
      <c r="AL7" s="25"/>
      <c r="AM7" s="25"/>
      <c r="AN7" s="27" t="s">
        <v>5</v>
      </c>
      <c r="AO7" s="25"/>
      <c r="AP7" s="25"/>
      <c r="AQ7" s="23"/>
      <c r="BE7" s="169"/>
      <c r="BS7" s="18" t="s">
        <v>9</v>
      </c>
    </row>
    <row r="8" spans="2:71" ht="14.45" customHeight="1">
      <c r="B8" s="22"/>
      <c r="C8" s="25"/>
      <c r="D8" s="29" t="s">
        <v>23</v>
      </c>
      <c r="E8" s="25"/>
      <c r="F8" s="25"/>
      <c r="G8" s="25"/>
      <c r="H8" s="25"/>
      <c r="I8" s="25"/>
      <c r="J8" s="25"/>
      <c r="K8" s="27" t="s">
        <v>24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9" t="s">
        <v>25</v>
      </c>
      <c r="AL8" s="25"/>
      <c r="AM8" s="25"/>
      <c r="AN8" s="30" t="s">
        <v>26</v>
      </c>
      <c r="AO8" s="25"/>
      <c r="AP8" s="25"/>
      <c r="AQ8" s="23"/>
      <c r="BE8" s="169"/>
      <c r="BS8" s="18" t="s">
        <v>9</v>
      </c>
    </row>
    <row r="9" spans="2:71" ht="14.45" customHeight="1">
      <c r="B9" s="22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3"/>
      <c r="BE9" s="169"/>
      <c r="BS9" s="18" t="s">
        <v>9</v>
      </c>
    </row>
    <row r="10" spans="2:71" ht="14.45" customHeight="1">
      <c r="B10" s="22"/>
      <c r="C10" s="25"/>
      <c r="D10" s="29" t="s">
        <v>27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9" t="s">
        <v>28</v>
      </c>
      <c r="AL10" s="25"/>
      <c r="AM10" s="25"/>
      <c r="AN10" s="27" t="s">
        <v>5</v>
      </c>
      <c r="AO10" s="25"/>
      <c r="AP10" s="25"/>
      <c r="AQ10" s="23"/>
      <c r="BE10" s="169"/>
      <c r="BS10" s="18" t="s">
        <v>9</v>
      </c>
    </row>
    <row r="11" spans="2:71" ht="18.4" customHeight="1">
      <c r="B11" s="22"/>
      <c r="C11" s="25"/>
      <c r="D11" s="25"/>
      <c r="E11" s="27" t="s">
        <v>24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9" t="s">
        <v>29</v>
      </c>
      <c r="AL11" s="25"/>
      <c r="AM11" s="25"/>
      <c r="AN11" s="27" t="s">
        <v>5</v>
      </c>
      <c r="AO11" s="25"/>
      <c r="AP11" s="25"/>
      <c r="AQ11" s="23"/>
      <c r="BE11" s="169"/>
      <c r="BS11" s="18" t="s">
        <v>9</v>
      </c>
    </row>
    <row r="12" spans="2:71" ht="6.95" customHeight="1">
      <c r="B12" s="22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3"/>
      <c r="BE12" s="169"/>
      <c r="BS12" s="18" t="s">
        <v>9</v>
      </c>
    </row>
    <row r="13" spans="2:71" ht="14.45" customHeight="1">
      <c r="B13" s="22"/>
      <c r="C13" s="25"/>
      <c r="D13" s="29" t="s">
        <v>30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9" t="s">
        <v>28</v>
      </c>
      <c r="AL13" s="25"/>
      <c r="AM13" s="25"/>
      <c r="AN13" s="31" t="s">
        <v>31</v>
      </c>
      <c r="AO13" s="25"/>
      <c r="AP13" s="25"/>
      <c r="AQ13" s="23"/>
      <c r="BE13" s="169"/>
      <c r="BS13" s="18" t="s">
        <v>9</v>
      </c>
    </row>
    <row r="14" spans="2:71" ht="13.5">
      <c r="B14" s="22"/>
      <c r="C14" s="25"/>
      <c r="D14" s="25"/>
      <c r="E14" s="173" t="s">
        <v>31</v>
      </c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29" t="s">
        <v>29</v>
      </c>
      <c r="AL14" s="25"/>
      <c r="AM14" s="25"/>
      <c r="AN14" s="31" t="s">
        <v>31</v>
      </c>
      <c r="AO14" s="25"/>
      <c r="AP14" s="25"/>
      <c r="AQ14" s="23"/>
      <c r="BE14" s="169"/>
      <c r="BS14" s="18" t="s">
        <v>9</v>
      </c>
    </row>
    <row r="15" spans="2:71" ht="6.95" customHeight="1">
      <c r="B15" s="22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3"/>
      <c r="BE15" s="169"/>
      <c r="BS15" s="18" t="s">
        <v>6</v>
      </c>
    </row>
    <row r="16" spans="2:71" ht="14.45" customHeight="1">
      <c r="B16" s="22"/>
      <c r="C16" s="25"/>
      <c r="D16" s="29" t="s">
        <v>32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9" t="s">
        <v>28</v>
      </c>
      <c r="AL16" s="25"/>
      <c r="AM16" s="25"/>
      <c r="AN16" s="27" t="s">
        <v>5</v>
      </c>
      <c r="AO16" s="25"/>
      <c r="AP16" s="25"/>
      <c r="AQ16" s="23"/>
      <c r="BE16" s="169"/>
      <c r="BS16" s="18" t="s">
        <v>6</v>
      </c>
    </row>
    <row r="17" spans="2:71" ht="18.4" customHeight="1">
      <c r="B17" s="22"/>
      <c r="C17" s="25"/>
      <c r="D17" s="25"/>
      <c r="E17" s="27" t="s">
        <v>24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9" t="s">
        <v>29</v>
      </c>
      <c r="AL17" s="25"/>
      <c r="AM17" s="25"/>
      <c r="AN17" s="27" t="s">
        <v>5</v>
      </c>
      <c r="AO17" s="25"/>
      <c r="AP17" s="25"/>
      <c r="AQ17" s="23"/>
      <c r="BE17" s="169"/>
      <c r="BS17" s="18" t="s">
        <v>33</v>
      </c>
    </row>
    <row r="18" spans="2:71" ht="6.95" customHeight="1">
      <c r="B18" s="22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3"/>
      <c r="BE18" s="169"/>
      <c r="BS18" s="18" t="s">
        <v>9</v>
      </c>
    </row>
    <row r="19" spans="2:71" ht="14.45" customHeight="1">
      <c r="B19" s="22"/>
      <c r="C19" s="25"/>
      <c r="D19" s="29" t="s">
        <v>34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9" t="s">
        <v>28</v>
      </c>
      <c r="AL19" s="25"/>
      <c r="AM19" s="25"/>
      <c r="AN19" s="27" t="s">
        <v>5</v>
      </c>
      <c r="AO19" s="25"/>
      <c r="AP19" s="25"/>
      <c r="AQ19" s="23"/>
      <c r="BE19" s="169"/>
      <c r="BS19" s="18" t="s">
        <v>9</v>
      </c>
    </row>
    <row r="20" spans="2:57" ht="18.4" customHeight="1">
      <c r="B20" s="22"/>
      <c r="C20" s="25"/>
      <c r="D20" s="25"/>
      <c r="E20" s="27" t="s">
        <v>24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9" t="s">
        <v>29</v>
      </c>
      <c r="AL20" s="25"/>
      <c r="AM20" s="25"/>
      <c r="AN20" s="27" t="s">
        <v>5</v>
      </c>
      <c r="AO20" s="25"/>
      <c r="AP20" s="25"/>
      <c r="AQ20" s="23"/>
      <c r="BE20" s="169"/>
    </row>
    <row r="21" spans="2:57" ht="6.95" customHeight="1">
      <c r="B21" s="22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3"/>
      <c r="BE21" s="169"/>
    </row>
    <row r="22" spans="2:57" ht="13.5">
      <c r="B22" s="22"/>
      <c r="C22" s="25"/>
      <c r="D22" s="29" t="s">
        <v>35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3"/>
      <c r="BE22" s="169"/>
    </row>
    <row r="23" spans="2:57" ht="16.5" customHeight="1">
      <c r="B23" s="22"/>
      <c r="C23" s="25"/>
      <c r="D23" s="25"/>
      <c r="E23" s="175" t="s">
        <v>5</v>
      </c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25"/>
      <c r="AP23" s="25"/>
      <c r="AQ23" s="23"/>
      <c r="BE23" s="169"/>
    </row>
    <row r="24" spans="2:57" ht="6.95" customHeight="1">
      <c r="B24" s="22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3"/>
      <c r="BE24" s="169"/>
    </row>
    <row r="25" spans="2:57" ht="6.95" customHeight="1">
      <c r="B25" s="22"/>
      <c r="C25" s="25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5"/>
      <c r="AQ25" s="23"/>
      <c r="BE25" s="169"/>
    </row>
    <row r="26" spans="2:57" ht="14.45" customHeight="1">
      <c r="B26" s="22"/>
      <c r="C26" s="25"/>
      <c r="D26" s="33" t="s">
        <v>36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76">
        <f>ROUND(AG87,2)</f>
        <v>0</v>
      </c>
      <c r="AL26" s="171"/>
      <c r="AM26" s="171"/>
      <c r="AN26" s="171"/>
      <c r="AO26" s="171"/>
      <c r="AP26" s="25"/>
      <c r="AQ26" s="23"/>
      <c r="BE26" s="169"/>
    </row>
    <row r="27" spans="2:57" ht="14.45" customHeight="1">
      <c r="B27" s="22"/>
      <c r="C27" s="25"/>
      <c r="D27" s="33" t="s">
        <v>37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176">
        <f>ROUND(AG90,2)</f>
        <v>0</v>
      </c>
      <c r="AL27" s="176"/>
      <c r="AM27" s="176"/>
      <c r="AN27" s="176"/>
      <c r="AO27" s="176"/>
      <c r="AP27" s="25"/>
      <c r="AQ27" s="23"/>
      <c r="BE27" s="169"/>
    </row>
    <row r="28" spans="2:57" s="1" customFormat="1" ht="6.95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6"/>
      <c r="BE28" s="169"/>
    </row>
    <row r="29" spans="2:57" s="1" customFormat="1" ht="25.9" customHeight="1">
      <c r="B29" s="34"/>
      <c r="C29" s="35"/>
      <c r="D29" s="37" t="s">
        <v>38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177">
        <f>ROUND(AK26+AK27,2)</f>
        <v>0</v>
      </c>
      <c r="AL29" s="178"/>
      <c r="AM29" s="178"/>
      <c r="AN29" s="178"/>
      <c r="AO29" s="178"/>
      <c r="AP29" s="35"/>
      <c r="AQ29" s="36"/>
      <c r="BE29" s="169"/>
    </row>
    <row r="30" spans="2:57" s="1" customFormat="1" ht="6.95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6"/>
      <c r="BE30" s="169"/>
    </row>
    <row r="31" spans="2:57" s="2" customFormat="1" ht="14.45" customHeight="1">
      <c r="B31" s="39"/>
      <c r="C31" s="40"/>
      <c r="D31" s="41" t="s">
        <v>39</v>
      </c>
      <c r="E31" s="40"/>
      <c r="F31" s="41" t="s">
        <v>40</v>
      </c>
      <c r="G31" s="40"/>
      <c r="H31" s="40"/>
      <c r="I31" s="40"/>
      <c r="J31" s="40"/>
      <c r="K31" s="40"/>
      <c r="L31" s="179">
        <v>0.21</v>
      </c>
      <c r="M31" s="180"/>
      <c r="N31" s="180"/>
      <c r="O31" s="180"/>
      <c r="P31" s="40"/>
      <c r="Q31" s="40"/>
      <c r="R31" s="40"/>
      <c r="S31" s="40"/>
      <c r="T31" s="43" t="s">
        <v>41</v>
      </c>
      <c r="U31" s="40"/>
      <c r="V31" s="40"/>
      <c r="W31" s="181">
        <f>ROUND(AZ87+SUM(CD91:CD95),2)</f>
        <v>0</v>
      </c>
      <c r="X31" s="180"/>
      <c r="Y31" s="180"/>
      <c r="Z31" s="180"/>
      <c r="AA31" s="180"/>
      <c r="AB31" s="180"/>
      <c r="AC31" s="180"/>
      <c r="AD31" s="180"/>
      <c r="AE31" s="180"/>
      <c r="AF31" s="40"/>
      <c r="AG31" s="40"/>
      <c r="AH31" s="40"/>
      <c r="AI31" s="40"/>
      <c r="AJ31" s="40"/>
      <c r="AK31" s="181">
        <f>ROUND(AV87+SUM(BY91:BY95),2)</f>
        <v>0</v>
      </c>
      <c r="AL31" s="180"/>
      <c r="AM31" s="180"/>
      <c r="AN31" s="180"/>
      <c r="AO31" s="180"/>
      <c r="AP31" s="40"/>
      <c r="AQ31" s="44"/>
      <c r="BE31" s="169"/>
    </row>
    <row r="32" spans="2:57" s="2" customFormat="1" ht="14.45" customHeight="1">
      <c r="B32" s="39"/>
      <c r="C32" s="40"/>
      <c r="D32" s="40"/>
      <c r="E32" s="40"/>
      <c r="F32" s="41" t="s">
        <v>42</v>
      </c>
      <c r="G32" s="40"/>
      <c r="H32" s="40"/>
      <c r="I32" s="40"/>
      <c r="J32" s="40"/>
      <c r="K32" s="40"/>
      <c r="L32" s="179">
        <v>0.15</v>
      </c>
      <c r="M32" s="180"/>
      <c r="N32" s="180"/>
      <c r="O32" s="180"/>
      <c r="P32" s="40"/>
      <c r="Q32" s="40"/>
      <c r="R32" s="40"/>
      <c r="S32" s="40"/>
      <c r="T32" s="43" t="s">
        <v>41</v>
      </c>
      <c r="U32" s="40"/>
      <c r="V32" s="40"/>
      <c r="W32" s="181">
        <f>ROUND(BA87+SUM(CE91:CE95),2)</f>
        <v>0</v>
      </c>
      <c r="X32" s="180"/>
      <c r="Y32" s="180"/>
      <c r="Z32" s="180"/>
      <c r="AA32" s="180"/>
      <c r="AB32" s="180"/>
      <c r="AC32" s="180"/>
      <c r="AD32" s="180"/>
      <c r="AE32" s="180"/>
      <c r="AF32" s="40"/>
      <c r="AG32" s="40"/>
      <c r="AH32" s="40"/>
      <c r="AI32" s="40"/>
      <c r="AJ32" s="40"/>
      <c r="AK32" s="181">
        <f>ROUND(AW87+SUM(BZ91:BZ95),2)</f>
        <v>0</v>
      </c>
      <c r="AL32" s="180"/>
      <c r="AM32" s="180"/>
      <c r="AN32" s="180"/>
      <c r="AO32" s="180"/>
      <c r="AP32" s="40"/>
      <c r="AQ32" s="44"/>
      <c r="BE32" s="169"/>
    </row>
    <row r="33" spans="2:57" s="2" customFormat="1" ht="14.45" customHeight="1" hidden="1">
      <c r="B33" s="39"/>
      <c r="C33" s="40"/>
      <c r="D33" s="40"/>
      <c r="E33" s="40"/>
      <c r="F33" s="41" t="s">
        <v>43</v>
      </c>
      <c r="G33" s="40"/>
      <c r="H33" s="40"/>
      <c r="I33" s="40"/>
      <c r="J33" s="40"/>
      <c r="K33" s="40"/>
      <c r="L33" s="179">
        <v>0.21</v>
      </c>
      <c r="M33" s="180"/>
      <c r="N33" s="180"/>
      <c r="O33" s="180"/>
      <c r="P33" s="40"/>
      <c r="Q33" s="40"/>
      <c r="R33" s="40"/>
      <c r="S33" s="40"/>
      <c r="T33" s="43" t="s">
        <v>41</v>
      </c>
      <c r="U33" s="40"/>
      <c r="V33" s="40"/>
      <c r="W33" s="181">
        <f>ROUND(BB87+SUM(CF91:CF95),2)</f>
        <v>0</v>
      </c>
      <c r="X33" s="180"/>
      <c r="Y33" s="180"/>
      <c r="Z33" s="180"/>
      <c r="AA33" s="180"/>
      <c r="AB33" s="180"/>
      <c r="AC33" s="180"/>
      <c r="AD33" s="180"/>
      <c r="AE33" s="180"/>
      <c r="AF33" s="40"/>
      <c r="AG33" s="40"/>
      <c r="AH33" s="40"/>
      <c r="AI33" s="40"/>
      <c r="AJ33" s="40"/>
      <c r="AK33" s="181">
        <v>0</v>
      </c>
      <c r="AL33" s="180"/>
      <c r="AM33" s="180"/>
      <c r="AN33" s="180"/>
      <c r="AO33" s="180"/>
      <c r="AP33" s="40"/>
      <c r="AQ33" s="44"/>
      <c r="BE33" s="169"/>
    </row>
    <row r="34" spans="2:57" s="2" customFormat="1" ht="14.45" customHeight="1" hidden="1">
      <c r="B34" s="39"/>
      <c r="C34" s="40"/>
      <c r="D34" s="40"/>
      <c r="E34" s="40"/>
      <c r="F34" s="41" t="s">
        <v>44</v>
      </c>
      <c r="G34" s="40"/>
      <c r="H34" s="40"/>
      <c r="I34" s="40"/>
      <c r="J34" s="40"/>
      <c r="K34" s="40"/>
      <c r="L34" s="179">
        <v>0.15</v>
      </c>
      <c r="M34" s="180"/>
      <c r="N34" s="180"/>
      <c r="O34" s="180"/>
      <c r="P34" s="40"/>
      <c r="Q34" s="40"/>
      <c r="R34" s="40"/>
      <c r="S34" s="40"/>
      <c r="T34" s="43" t="s">
        <v>41</v>
      </c>
      <c r="U34" s="40"/>
      <c r="V34" s="40"/>
      <c r="W34" s="181">
        <f>ROUND(BC87+SUM(CG91:CG95),2)</f>
        <v>0</v>
      </c>
      <c r="X34" s="180"/>
      <c r="Y34" s="180"/>
      <c r="Z34" s="180"/>
      <c r="AA34" s="180"/>
      <c r="AB34" s="180"/>
      <c r="AC34" s="180"/>
      <c r="AD34" s="180"/>
      <c r="AE34" s="180"/>
      <c r="AF34" s="40"/>
      <c r="AG34" s="40"/>
      <c r="AH34" s="40"/>
      <c r="AI34" s="40"/>
      <c r="AJ34" s="40"/>
      <c r="AK34" s="181">
        <v>0</v>
      </c>
      <c r="AL34" s="180"/>
      <c r="AM34" s="180"/>
      <c r="AN34" s="180"/>
      <c r="AO34" s="180"/>
      <c r="AP34" s="40"/>
      <c r="AQ34" s="44"/>
      <c r="BE34" s="169"/>
    </row>
    <row r="35" spans="2:43" s="2" customFormat="1" ht="14.45" customHeight="1" hidden="1">
      <c r="B35" s="39"/>
      <c r="C35" s="40"/>
      <c r="D35" s="40"/>
      <c r="E35" s="40"/>
      <c r="F35" s="41" t="s">
        <v>45</v>
      </c>
      <c r="G35" s="40"/>
      <c r="H35" s="40"/>
      <c r="I35" s="40"/>
      <c r="J35" s="40"/>
      <c r="K35" s="40"/>
      <c r="L35" s="179">
        <v>0</v>
      </c>
      <c r="M35" s="180"/>
      <c r="N35" s="180"/>
      <c r="O35" s="180"/>
      <c r="P35" s="40"/>
      <c r="Q35" s="40"/>
      <c r="R35" s="40"/>
      <c r="S35" s="40"/>
      <c r="T35" s="43" t="s">
        <v>41</v>
      </c>
      <c r="U35" s="40"/>
      <c r="V35" s="40"/>
      <c r="W35" s="181">
        <f>ROUND(BD87+SUM(CH91:CH95),2)</f>
        <v>0</v>
      </c>
      <c r="X35" s="180"/>
      <c r="Y35" s="180"/>
      <c r="Z35" s="180"/>
      <c r="AA35" s="180"/>
      <c r="AB35" s="180"/>
      <c r="AC35" s="180"/>
      <c r="AD35" s="180"/>
      <c r="AE35" s="180"/>
      <c r="AF35" s="40"/>
      <c r="AG35" s="40"/>
      <c r="AH35" s="40"/>
      <c r="AI35" s="40"/>
      <c r="AJ35" s="40"/>
      <c r="AK35" s="181">
        <v>0</v>
      </c>
      <c r="AL35" s="180"/>
      <c r="AM35" s="180"/>
      <c r="AN35" s="180"/>
      <c r="AO35" s="180"/>
      <c r="AP35" s="40"/>
      <c r="AQ35" s="44"/>
    </row>
    <row r="36" spans="2:43" s="1" customFormat="1" ht="6.9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6"/>
    </row>
    <row r="37" spans="2:43" s="1" customFormat="1" ht="25.9" customHeight="1">
      <c r="B37" s="34"/>
      <c r="C37" s="45"/>
      <c r="D37" s="46" t="s">
        <v>46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8" t="s">
        <v>47</v>
      </c>
      <c r="U37" s="47"/>
      <c r="V37" s="47"/>
      <c r="W37" s="47"/>
      <c r="X37" s="182" t="s">
        <v>48</v>
      </c>
      <c r="Y37" s="183"/>
      <c r="Z37" s="183"/>
      <c r="AA37" s="183"/>
      <c r="AB37" s="183"/>
      <c r="AC37" s="47"/>
      <c r="AD37" s="47"/>
      <c r="AE37" s="47"/>
      <c r="AF37" s="47"/>
      <c r="AG37" s="47"/>
      <c r="AH37" s="47"/>
      <c r="AI37" s="47"/>
      <c r="AJ37" s="47"/>
      <c r="AK37" s="184">
        <f>SUM(AK29:AK35)</f>
        <v>0</v>
      </c>
      <c r="AL37" s="183"/>
      <c r="AM37" s="183"/>
      <c r="AN37" s="183"/>
      <c r="AO37" s="185"/>
      <c r="AP37" s="45"/>
      <c r="AQ37" s="36"/>
    </row>
    <row r="38" spans="2:43" s="1" customFormat="1" ht="14.4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6"/>
    </row>
    <row r="39" spans="2:43" ht="13.5">
      <c r="B39" s="22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3"/>
    </row>
    <row r="40" spans="2:43" ht="13.5">
      <c r="B40" s="22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3"/>
    </row>
    <row r="41" spans="2:43" ht="13.5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3"/>
    </row>
    <row r="42" spans="2:43" ht="13.5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3"/>
    </row>
    <row r="43" spans="2:43" ht="13.5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3"/>
    </row>
    <row r="44" spans="2:43" ht="13.5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3"/>
    </row>
    <row r="45" spans="2:43" ht="13.5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3"/>
    </row>
    <row r="46" spans="2:43" ht="13.5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3"/>
    </row>
    <row r="47" spans="2:43" ht="13.5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3"/>
    </row>
    <row r="48" spans="2:43" ht="13.5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3"/>
    </row>
    <row r="49" spans="2:43" s="1" customFormat="1" ht="13.5">
      <c r="B49" s="34"/>
      <c r="C49" s="35"/>
      <c r="D49" s="49" t="s">
        <v>49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1"/>
      <c r="AA49" s="35"/>
      <c r="AB49" s="35"/>
      <c r="AC49" s="49" t="s">
        <v>50</v>
      </c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1"/>
      <c r="AP49" s="35"/>
      <c r="AQ49" s="36"/>
    </row>
    <row r="50" spans="2:43" ht="13.5">
      <c r="B50" s="22"/>
      <c r="C50" s="25"/>
      <c r="D50" s="52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53"/>
      <c r="AA50" s="25"/>
      <c r="AB50" s="25"/>
      <c r="AC50" s="52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53"/>
      <c r="AP50" s="25"/>
      <c r="AQ50" s="23"/>
    </row>
    <row r="51" spans="2:43" ht="13.5">
      <c r="B51" s="22"/>
      <c r="C51" s="25"/>
      <c r="D51" s="52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53"/>
      <c r="AA51" s="25"/>
      <c r="AB51" s="25"/>
      <c r="AC51" s="52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53"/>
      <c r="AP51" s="25"/>
      <c r="AQ51" s="23"/>
    </row>
    <row r="52" spans="2:43" ht="13.5">
      <c r="B52" s="22"/>
      <c r="C52" s="25"/>
      <c r="D52" s="52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53"/>
      <c r="AA52" s="25"/>
      <c r="AB52" s="25"/>
      <c r="AC52" s="52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53"/>
      <c r="AP52" s="25"/>
      <c r="AQ52" s="23"/>
    </row>
    <row r="53" spans="2:43" ht="13.5">
      <c r="B53" s="22"/>
      <c r="C53" s="25"/>
      <c r="D53" s="52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53"/>
      <c r="AA53" s="25"/>
      <c r="AB53" s="25"/>
      <c r="AC53" s="52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53"/>
      <c r="AP53" s="25"/>
      <c r="AQ53" s="23"/>
    </row>
    <row r="54" spans="2:43" ht="13.5">
      <c r="B54" s="22"/>
      <c r="C54" s="25"/>
      <c r="D54" s="52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53"/>
      <c r="AA54" s="25"/>
      <c r="AB54" s="25"/>
      <c r="AC54" s="52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53"/>
      <c r="AP54" s="25"/>
      <c r="AQ54" s="23"/>
    </row>
    <row r="55" spans="2:43" ht="13.5">
      <c r="B55" s="22"/>
      <c r="C55" s="25"/>
      <c r="D55" s="52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53"/>
      <c r="AA55" s="25"/>
      <c r="AB55" s="25"/>
      <c r="AC55" s="52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53"/>
      <c r="AP55" s="25"/>
      <c r="AQ55" s="23"/>
    </row>
    <row r="56" spans="2:43" ht="13.5">
      <c r="B56" s="22"/>
      <c r="C56" s="25"/>
      <c r="D56" s="52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53"/>
      <c r="AA56" s="25"/>
      <c r="AB56" s="25"/>
      <c r="AC56" s="52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53"/>
      <c r="AP56" s="25"/>
      <c r="AQ56" s="23"/>
    </row>
    <row r="57" spans="2:43" ht="13.5">
      <c r="B57" s="22"/>
      <c r="C57" s="25"/>
      <c r="D57" s="52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53"/>
      <c r="AA57" s="25"/>
      <c r="AB57" s="25"/>
      <c r="AC57" s="52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53"/>
      <c r="AP57" s="25"/>
      <c r="AQ57" s="23"/>
    </row>
    <row r="58" spans="2:43" s="1" customFormat="1" ht="13.5">
      <c r="B58" s="34"/>
      <c r="C58" s="35"/>
      <c r="D58" s="54" t="s">
        <v>51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6" t="s">
        <v>52</v>
      </c>
      <c r="S58" s="55"/>
      <c r="T58" s="55"/>
      <c r="U58" s="55"/>
      <c r="V58" s="55"/>
      <c r="W58" s="55"/>
      <c r="X58" s="55"/>
      <c r="Y58" s="55"/>
      <c r="Z58" s="57"/>
      <c r="AA58" s="35"/>
      <c r="AB58" s="35"/>
      <c r="AC58" s="54" t="s">
        <v>51</v>
      </c>
      <c r="AD58" s="55"/>
      <c r="AE58" s="55"/>
      <c r="AF58" s="55"/>
      <c r="AG58" s="55"/>
      <c r="AH58" s="55"/>
      <c r="AI58" s="55"/>
      <c r="AJ58" s="55"/>
      <c r="AK58" s="55"/>
      <c r="AL58" s="55"/>
      <c r="AM58" s="56" t="s">
        <v>52</v>
      </c>
      <c r="AN58" s="55"/>
      <c r="AO58" s="57"/>
      <c r="AP58" s="35"/>
      <c r="AQ58" s="36"/>
    </row>
    <row r="59" spans="2:43" ht="13.5">
      <c r="B59" s="22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3"/>
    </row>
    <row r="60" spans="2:43" s="1" customFormat="1" ht="13.5">
      <c r="B60" s="34"/>
      <c r="C60" s="35"/>
      <c r="D60" s="49" t="s">
        <v>53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1"/>
      <c r="AA60" s="35"/>
      <c r="AB60" s="35"/>
      <c r="AC60" s="49" t="s">
        <v>54</v>
      </c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1"/>
      <c r="AP60" s="35"/>
      <c r="AQ60" s="36"/>
    </row>
    <row r="61" spans="2:43" ht="13.5">
      <c r="B61" s="22"/>
      <c r="C61" s="25"/>
      <c r="D61" s="52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53"/>
      <c r="AA61" s="25"/>
      <c r="AB61" s="25"/>
      <c r="AC61" s="52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53"/>
      <c r="AP61" s="25"/>
      <c r="AQ61" s="23"/>
    </row>
    <row r="62" spans="2:43" ht="13.5">
      <c r="B62" s="22"/>
      <c r="C62" s="25"/>
      <c r="D62" s="52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53"/>
      <c r="AA62" s="25"/>
      <c r="AB62" s="25"/>
      <c r="AC62" s="52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53"/>
      <c r="AP62" s="25"/>
      <c r="AQ62" s="23"/>
    </row>
    <row r="63" spans="2:43" ht="13.5">
      <c r="B63" s="22"/>
      <c r="C63" s="25"/>
      <c r="D63" s="52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53"/>
      <c r="AA63" s="25"/>
      <c r="AB63" s="25"/>
      <c r="AC63" s="52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53"/>
      <c r="AP63" s="25"/>
      <c r="AQ63" s="23"/>
    </row>
    <row r="64" spans="2:43" ht="13.5">
      <c r="B64" s="22"/>
      <c r="C64" s="25"/>
      <c r="D64" s="52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53"/>
      <c r="AA64" s="25"/>
      <c r="AB64" s="25"/>
      <c r="AC64" s="52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53"/>
      <c r="AP64" s="25"/>
      <c r="AQ64" s="23"/>
    </row>
    <row r="65" spans="2:43" ht="13.5">
      <c r="B65" s="22"/>
      <c r="C65" s="25"/>
      <c r="D65" s="52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53"/>
      <c r="AA65" s="25"/>
      <c r="AB65" s="25"/>
      <c r="AC65" s="52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53"/>
      <c r="AP65" s="25"/>
      <c r="AQ65" s="23"/>
    </row>
    <row r="66" spans="2:43" ht="13.5">
      <c r="B66" s="22"/>
      <c r="C66" s="25"/>
      <c r="D66" s="52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53"/>
      <c r="AA66" s="25"/>
      <c r="AB66" s="25"/>
      <c r="AC66" s="52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53"/>
      <c r="AP66" s="25"/>
      <c r="AQ66" s="23"/>
    </row>
    <row r="67" spans="2:43" ht="13.5">
      <c r="B67" s="22"/>
      <c r="C67" s="25"/>
      <c r="D67" s="52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53"/>
      <c r="AA67" s="25"/>
      <c r="AB67" s="25"/>
      <c r="AC67" s="52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53"/>
      <c r="AP67" s="25"/>
      <c r="AQ67" s="23"/>
    </row>
    <row r="68" spans="2:43" ht="13.5">
      <c r="B68" s="22"/>
      <c r="C68" s="25"/>
      <c r="D68" s="52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53"/>
      <c r="AA68" s="25"/>
      <c r="AB68" s="25"/>
      <c r="AC68" s="52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53"/>
      <c r="AP68" s="25"/>
      <c r="AQ68" s="23"/>
    </row>
    <row r="69" spans="2:43" s="1" customFormat="1" ht="13.5">
      <c r="B69" s="34"/>
      <c r="C69" s="35"/>
      <c r="D69" s="54" t="s">
        <v>51</v>
      </c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 t="s">
        <v>52</v>
      </c>
      <c r="S69" s="55"/>
      <c r="T69" s="55"/>
      <c r="U69" s="55"/>
      <c r="V69" s="55"/>
      <c r="W69" s="55"/>
      <c r="X69" s="55"/>
      <c r="Y69" s="55"/>
      <c r="Z69" s="57"/>
      <c r="AA69" s="35"/>
      <c r="AB69" s="35"/>
      <c r="AC69" s="54" t="s">
        <v>51</v>
      </c>
      <c r="AD69" s="55"/>
      <c r="AE69" s="55"/>
      <c r="AF69" s="55"/>
      <c r="AG69" s="55"/>
      <c r="AH69" s="55"/>
      <c r="AI69" s="55"/>
      <c r="AJ69" s="55"/>
      <c r="AK69" s="55"/>
      <c r="AL69" s="55"/>
      <c r="AM69" s="56" t="s">
        <v>52</v>
      </c>
      <c r="AN69" s="55"/>
      <c r="AO69" s="57"/>
      <c r="AP69" s="35"/>
      <c r="AQ69" s="36"/>
    </row>
    <row r="70" spans="2:43" s="1" customFormat="1" ht="6.95" customHeight="1"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6"/>
    </row>
    <row r="71" spans="2:43" s="1" customFormat="1" ht="6.9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60"/>
    </row>
    <row r="75" spans="2:43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3"/>
    </row>
    <row r="76" spans="2:43" s="1" customFormat="1" ht="36.95" customHeight="1">
      <c r="B76" s="34"/>
      <c r="C76" s="166" t="s">
        <v>55</v>
      </c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36"/>
    </row>
    <row r="77" spans="2:43" s="3" customFormat="1" ht="14.45" customHeight="1">
      <c r="B77" s="64"/>
      <c r="C77" s="29" t="s">
        <v>16</v>
      </c>
      <c r="D77" s="65"/>
      <c r="E77" s="65"/>
      <c r="F77" s="65"/>
      <c r="G77" s="65"/>
      <c r="H77" s="65"/>
      <c r="I77" s="65"/>
      <c r="J77" s="65"/>
      <c r="K77" s="65"/>
      <c r="L77" s="65" t="str">
        <f>K5</f>
        <v>2014_30</v>
      </c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6"/>
    </row>
    <row r="78" spans="2:43" s="4" customFormat="1" ht="36.95" customHeight="1">
      <c r="B78" s="67"/>
      <c r="C78" s="68" t="s">
        <v>19</v>
      </c>
      <c r="D78" s="69"/>
      <c r="E78" s="69"/>
      <c r="F78" s="69"/>
      <c r="G78" s="69"/>
      <c r="H78" s="69"/>
      <c r="I78" s="69"/>
      <c r="J78" s="69"/>
      <c r="K78" s="69"/>
      <c r="L78" s="186" t="str">
        <f>K6</f>
        <v>Atletický stadion Na Skalce_Česká Třebová</v>
      </c>
      <c r="M78" s="187"/>
      <c r="N78" s="187"/>
      <c r="O78" s="187"/>
      <c r="P78" s="187"/>
      <c r="Q78" s="187"/>
      <c r="R78" s="187"/>
      <c r="S78" s="187"/>
      <c r="T78" s="187"/>
      <c r="U78" s="187"/>
      <c r="V78" s="187"/>
      <c r="W78" s="187"/>
      <c r="X78" s="187"/>
      <c r="Y78" s="187"/>
      <c r="Z78" s="187"/>
      <c r="AA78" s="187"/>
      <c r="AB78" s="187"/>
      <c r="AC78" s="187"/>
      <c r="AD78" s="187"/>
      <c r="AE78" s="187"/>
      <c r="AF78" s="187"/>
      <c r="AG78" s="187"/>
      <c r="AH78" s="187"/>
      <c r="AI78" s="187"/>
      <c r="AJ78" s="187"/>
      <c r="AK78" s="187"/>
      <c r="AL78" s="187"/>
      <c r="AM78" s="187"/>
      <c r="AN78" s="187"/>
      <c r="AO78" s="187"/>
      <c r="AP78" s="69"/>
      <c r="AQ78" s="70"/>
    </row>
    <row r="79" spans="2:43" s="1" customFormat="1" ht="6.95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6"/>
    </row>
    <row r="80" spans="2:43" s="1" customFormat="1" ht="13.5">
      <c r="B80" s="34"/>
      <c r="C80" s="29" t="s">
        <v>23</v>
      </c>
      <c r="D80" s="35"/>
      <c r="E80" s="35"/>
      <c r="F80" s="35"/>
      <c r="G80" s="35"/>
      <c r="H80" s="35"/>
      <c r="I80" s="35"/>
      <c r="J80" s="35"/>
      <c r="K80" s="35"/>
      <c r="L80" s="71" t="str">
        <f>IF(K8="","",K8)</f>
        <v xml:space="preserve"> </v>
      </c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29" t="s">
        <v>25</v>
      </c>
      <c r="AJ80" s="35"/>
      <c r="AK80" s="35"/>
      <c r="AL80" s="35"/>
      <c r="AM80" s="72" t="str">
        <f>IF(AN8="","",AN8)</f>
        <v>28. 2. 2018</v>
      </c>
      <c r="AN80" s="35"/>
      <c r="AO80" s="35"/>
      <c r="AP80" s="35"/>
      <c r="AQ80" s="36"/>
    </row>
    <row r="81" spans="2:43" s="1" customFormat="1" ht="6.95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6"/>
    </row>
    <row r="82" spans="2:56" s="1" customFormat="1" ht="13.5">
      <c r="B82" s="34"/>
      <c r="C82" s="29" t="s">
        <v>27</v>
      </c>
      <c r="D82" s="35"/>
      <c r="E82" s="35"/>
      <c r="F82" s="35"/>
      <c r="G82" s="35"/>
      <c r="H82" s="35"/>
      <c r="I82" s="35"/>
      <c r="J82" s="35"/>
      <c r="K82" s="35"/>
      <c r="L82" s="65" t="str">
        <f>IF(E11="","",E11)</f>
        <v xml:space="preserve"> </v>
      </c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29" t="s">
        <v>32</v>
      </c>
      <c r="AJ82" s="35"/>
      <c r="AK82" s="35"/>
      <c r="AL82" s="35"/>
      <c r="AM82" s="188" t="str">
        <f>IF(E17="","",E17)</f>
        <v xml:space="preserve"> </v>
      </c>
      <c r="AN82" s="188"/>
      <c r="AO82" s="188"/>
      <c r="AP82" s="188"/>
      <c r="AQ82" s="36"/>
      <c r="AS82" s="189" t="s">
        <v>56</v>
      </c>
      <c r="AT82" s="190"/>
      <c r="AU82" s="50"/>
      <c r="AV82" s="50"/>
      <c r="AW82" s="50"/>
      <c r="AX82" s="50"/>
      <c r="AY82" s="50"/>
      <c r="AZ82" s="50"/>
      <c r="BA82" s="50"/>
      <c r="BB82" s="50"/>
      <c r="BC82" s="50"/>
      <c r="BD82" s="51"/>
    </row>
    <row r="83" spans="2:56" s="1" customFormat="1" ht="13.5">
      <c r="B83" s="34"/>
      <c r="C83" s="29" t="s">
        <v>30</v>
      </c>
      <c r="D83" s="35"/>
      <c r="E83" s="35"/>
      <c r="F83" s="35"/>
      <c r="G83" s="35"/>
      <c r="H83" s="35"/>
      <c r="I83" s="35"/>
      <c r="J83" s="35"/>
      <c r="K83" s="35"/>
      <c r="L83" s="65" t="str">
        <f>IF(E14="Vyplň údaj","",E14)</f>
        <v/>
      </c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29" t="s">
        <v>34</v>
      </c>
      <c r="AJ83" s="35"/>
      <c r="AK83" s="35"/>
      <c r="AL83" s="35"/>
      <c r="AM83" s="188" t="str">
        <f>IF(E20="","",E20)</f>
        <v xml:space="preserve"> </v>
      </c>
      <c r="AN83" s="188"/>
      <c r="AO83" s="188"/>
      <c r="AP83" s="188"/>
      <c r="AQ83" s="36"/>
      <c r="AS83" s="191"/>
      <c r="AT83" s="192"/>
      <c r="AU83" s="35"/>
      <c r="AV83" s="35"/>
      <c r="AW83" s="35"/>
      <c r="AX83" s="35"/>
      <c r="AY83" s="35"/>
      <c r="AZ83" s="35"/>
      <c r="BA83" s="35"/>
      <c r="BB83" s="35"/>
      <c r="BC83" s="35"/>
      <c r="BD83" s="73"/>
    </row>
    <row r="84" spans="2:56" s="1" customFormat="1" ht="10.9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6"/>
      <c r="AS84" s="191"/>
      <c r="AT84" s="192"/>
      <c r="AU84" s="35"/>
      <c r="AV84" s="35"/>
      <c r="AW84" s="35"/>
      <c r="AX84" s="35"/>
      <c r="AY84" s="35"/>
      <c r="AZ84" s="35"/>
      <c r="BA84" s="35"/>
      <c r="BB84" s="35"/>
      <c r="BC84" s="35"/>
      <c r="BD84" s="73"/>
    </row>
    <row r="85" spans="2:56" s="1" customFormat="1" ht="29.25" customHeight="1">
      <c r="B85" s="34"/>
      <c r="C85" s="193" t="s">
        <v>57</v>
      </c>
      <c r="D85" s="194"/>
      <c r="E85" s="194"/>
      <c r="F85" s="194"/>
      <c r="G85" s="194"/>
      <c r="H85" s="74"/>
      <c r="I85" s="195" t="s">
        <v>58</v>
      </c>
      <c r="J85" s="194"/>
      <c r="K85" s="194"/>
      <c r="L85" s="194"/>
      <c r="M85" s="194"/>
      <c r="N85" s="194"/>
      <c r="O85" s="194"/>
      <c r="P85" s="194"/>
      <c r="Q85" s="194"/>
      <c r="R85" s="194"/>
      <c r="S85" s="194"/>
      <c r="T85" s="194"/>
      <c r="U85" s="194"/>
      <c r="V85" s="194"/>
      <c r="W85" s="194"/>
      <c r="X85" s="194"/>
      <c r="Y85" s="194"/>
      <c r="Z85" s="194"/>
      <c r="AA85" s="194"/>
      <c r="AB85" s="194"/>
      <c r="AC85" s="194"/>
      <c r="AD85" s="194"/>
      <c r="AE85" s="194"/>
      <c r="AF85" s="194"/>
      <c r="AG85" s="195" t="s">
        <v>59</v>
      </c>
      <c r="AH85" s="194"/>
      <c r="AI85" s="194"/>
      <c r="AJ85" s="194"/>
      <c r="AK85" s="194"/>
      <c r="AL85" s="194"/>
      <c r="AM85" s="194"/>
      <c r="AN85" s="195" t="s">
        <v>60</v>
      </c>
      <c r="AO85" s="194"/>
      <c r="AP85" s="196"/>
      <c r="AQ85" s="36"/>
      <c r="AS85" s="75" t="s">
        <v>61</v>
      </c>
      <c r="AT85" s="76" t="s">
        <v>62</v>
      </c>
      <c r="AU85" s="76" t="s">
        <v>63</v>
      </c>
      <c r="AV85" s="76" t="s">
        <v>64</v>
      </c>
      <c r="AW85" s="76" t="s">
        <v>65</v>
      </c>
      <c r="AX85" s="76" t="s">
        <v>66</v>
      </c>
      <c r="AY85" s="76" t="s">
        <v>67</v>
      </c>
      <c r="AZ85" s="76" t="s">
        <v>68</v>
      </c>
      <c r="BA85" s="76" t="s">
        <v>69</v>
      </c>
      <c r="BB85" s="76" t="s">
        <v>70</v>
      </c>
      <c r="BC85" s="76" t="s">
        <v>71</v>
      </c>
      <c r="BD85" s="77" t="s">
        <v>72</v>
      </c>
    </row>
    <row r="86" spans="2:56" s="1" customFormat="1" ht="10.9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6"/>
      <c r="AS86" s="78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1"/>
    </row>
    <row r="87" spans="2:76" s="4" customFormat="1" ht="32.45" customHeight="1">
      <c r="B87" s="67"/>
      <c r="C87" s="79" t="s">
        <v>73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204">
        <f>ROUND(AG88,2)</f>
        <v>0</v>
      </c>
      <c r="AH87" s="204"/>
      <c r="AI87" s="204"/>
      <c r="AJ87" s="204"/>
      <c r="AK87" s="204"/>
      <c r="AL87" s="204"/>
      <c r="AM87" s="204"/>
      <c r="AN87" s="205">
        <f>SUM(AG87,AT87)</f>
        <v>0</v>
      </c>
      <c r="AO87" s="205"/>
      <c r="AP87" s="205"/>
      <c r="AQ87" s="70"/>
      <c r="AS87" s="81">
        <f>ROUND(AS88,2)</f>
        <v>0</v>
      </c>
      <c r="AT87" s="82">
        <f>ROUND(SUM(AV87:AW87),2)</f>
        <v>0</v>
      </c>
      <c r="AU87" s="83">
        <f>ROUND(AU88,5)</f>
        <v>0</v>
      </c>
      <c r="AV87" s="82">
        <f>ROUND(AZ87*L31,2)</f>
        <v>0</v>
      </c>
      <c r="AW87" s="82">
        <f>ROUND(BA87*L32,2)</f>
        <v>0</v>
      </c>
      <c r="AX87" s="82">
        <f>ROUND(BB87*L31,2)</f>
        <v>0</v>
      </c>
      <c r="AY87" s="82">
        <f>ROUND(BC87*L32,2)</f>
        <v>0</v>
      </c>
      <c r="AZ87" s="82">
        <f>ROUND(AZ88,2)</f>
        <v>0</v>
      </c>
      <c r="BA87" s="82">
        <f>ROUND(BA88,2)</f>
        <v>0</v>
      </c>
      <c r="BB87" s="82">
        <f>ROUND(BB88,2)</f>
        <v>0</v>
      </c>
      <c r="BC87" s="82">
        <f>ROUND(BC88,2)</f>
        <v>0</v>
      </c>
      <c r="BD87" s="84">
        <f>ROUND(BD88,2)</f>
        <v>0</v>
      </c>
      <c r="BS87" s="85" t="s">
        <v>74</v>
      </c>
      <c r="BT87" s="85" t="s">
        <v>75</v>
      </c>
      <c r="BU87" s="86" t="s">
        <v>76</v>
      </c>
      <c r="BV87" s="85" t="s">
        <v>77</v>
      </c>
      <c r="BW87" s="85" t="s">
        <v>78</v>
      </c>
      <c r="BX87" s="85" t="s">
        <v>79</v>
      </c>
    </row>
    <row r="88" spans="1:76" s="5" customFormat="1" ht="16.5" customHeight="1">
      <c r="A88" s="87" t="s">
        <v>80</v>
      </c>
      <c r="B88" s="88"/>
      <c r="C88" s="89"/>
      <c r="D88" s="199" t="s">
        <v>81</v>
      </c>
      <c r="E88" s="199"/>
      <c r="F88" s="199"/>
      <c r="G88" s="199"/>
      <c r="H88" s="199"/>
      <c r="I88" s="90"/>
      <c r="J88" s="199" t="s">
        <v>82</v>
      </c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99"/>
      <c r="AF88" s="199"/>
      <c r="AG88" s="197">
        <f>'SO 01 - Příprava území'!M30</f>
        <v>0</v>
      </c>
      <c r="AH88" s="198"/>
      <c r="AI88" s="198"/>
      <c r="AJ88" s="198"/>
      <c r="AK88" s="198"/>
      <c r="AL88" s="198"/>
      <c r="AM88" s="198"/>
      <c r="AN88" s="197">
        <f>SUM(AG88,AT88)</f>
        <v>0</v>
      </c>
      <c r="AO88" s="198"/>
      <c r="AP88" s="198"/>
      <c r="AQ88" s="91"/>
      <c r="AS88" s="92">
        <f>'SO 01 - Příprava území'!M28</f>
        <v>0</v>
      </c>
      <c r="AT88" s="93">
        <f>ROUND(SUM(AV88:AW88),2)</f>
        <v>0</v>
      </c>
      <c r="AU88" s="94">
        <f>'SO 01 - Příprava území'!W121</f>
        <v>0</v>
      </c>
      <c r="AV88" s="93">
        <f>'SO 01 - Příprava území'!M32</f>
        <v>0</v>
      </c>
      <c r="AW88" s="93">
        <f>'SO 01 - Příprava území'!M33</f>
        <v>0</v>
      </c>
      <c r="AX88" s="93">
        <f>'SO 01 - Příprava území'!M34</f>
        <v>0</v>
      </c>
      <c r="AY88" s="93">
        <f>'SO 01 - Příprava území'!M35</f>
        <v>0</v>
      </c>
      <c r="AZ88" s="93">
        <f>'SO 01 - Příprava území'!H32</f>
        <v>0</v>
      </c>
      <c r="BA88" s="93">
        <f>'SO 01 - Příprava území'!H33</f>
        <v>0</v>
      </c>
      <c r="BB88" s="93">
        <f>'SO 01 - Příprava území'!H34</f>
        <v>0</v>
      </c>
      <c r="BC88" s="93">
        <f>'SO 01 - Příprava území'!H35</f>
        <v>0</v>
      </c>
      <c r="BD88" s="95">
        <f>'SO 01 - Příprava území'!H36</f>
        <v>0</v>
      </c>
      <c r="BT88" s="96" t="s">
        <v>83</v>
      </c>
      <c r="BV88" s="96" t="s">
        <v>77</v>
      </c>
      <c r="BW88" s="96" t="s">
        <v>84</v>
      </c>
      <c r="BX88" s="96" t="s">
        <v>78</v>
      </c>
    </row>
    <row r="89" spans="2:43" ht="13.5">
      <c r="B89" s="22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3"/>
    </row>
    <row r="90" spans="2:48" s="1" customFormat="1" ht="30" customHeight="1">
      <c r="B90" s="34"/>
      <c r="C90" s="79" t="s">
        <v>85</v>
      </c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205">
        <f>ROUND(SUM(AG91:AG94),2)</f>
        <v>0</v>
      </c>
      <c r="AH90" s="205"/>
      <c r="AI90" s="205"/>
      <c r="AJ90" s="205"/>
      <c r="AK90" s="205"/>
      <c r="AL90" s="205"/>
      <c r="AM90" s="205"/>
      <c r="AN90" s="205">
        <f>ROUND(SUM(AN91:AN94),2)</f>
        <v>0</v>
      </c>
      <c r="AO90" s="205"/>
      <c r="AP90" s="205"/>
      <c r="AQ90" s="36"/>
      <c r="AS90" s="75" t="s">
        <v>86</v>
      </c>
      <c r="AT90" s="76" t="s">
        <v>87</v>
      </c>
      <c r="AU90" s="76" t="s">
        <v>39</v>
      </c>
      <c r="AV90" s="77" t="s">
        <v>62</v>
      </c>
    </row>
    <row r="91" spans="2:89" s="1" customFormat="1" ht="19.9" customHeight="1">
      <c r="B91" s="34"/>
      <c r="C91" s="35"/>
      <c r="D91" s="97" t="s">
        <v>88</v>
      </c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200">
        <f>ROUND(AG87*AS91,2)</f>
        <v>0</v>
      </c>
      <c r="AH91" s="201"/>
      <c r="AI91" s="201"/>
      <c r="AJ91" s="201"/>
      <c r="AK91" s="201"/>
      <c r="AL91" s="201"/>
      <c r="AM91" s="201"/>
      <c r="AN91" s="201">
        <f>ROUND(AG91+AV91,2)</f>
        <v>0</v>
      </c>
      <c r="AO91" s="201"/>
      <c r="AP91" s="201"/>
      <c r="AQ91" s="36"/>
      <c r="AS91" s="98">
        <v>0</v>
      </c>
      <c r="AT91" s="99" t="s">
        <v>89</v>
      </c>
      <c r="AU91" s="99" t="s">
        <v>40</v>
      </c>
      <c r="AV91" s="100">
        <f>ROUND(IF(AU91="základní",AG91*L31,IF(AU91="snížená",AG91*L32,0)),2)</f>
        <v>0</v>
      </c>
      <c r="BV91" s="18" t="s">
        <v>90</v>
      </c>
      <c r="BY91" s="101">
        <f>IF(AU91="základní",AV91,0)</f>
        <v>0</v>
      </c>
      <c r="BZ91" s="101">
        <f>IF(AU91="snížená",AV91,0)</f>
        <v>0</v>
      </c>
      <c r="CA91" s="101">
        <v>0</v>
      </c>
      <c r="CB91" s="101">
        <v>0</v>
      </c>
      <c r="CC91" s="101">
        <v>0</v>
      </c>
      <c r="CD91" s="101">
        <f>IF(AU91="základní",AG91,0)</f>
        <v>0</v>
      </c>
      <c r="CE91" s="101">
        <f>IF(AU91="snížená",AG91,0)</f>
        <v>0</v>
      </c>
      <c r="CF91" s="101">
        <f>IF(AU91="zákl. přenesená",AG91,0)</f>
        <v>0</v>
      </c>
      <c r="CG91" s="101">
        <f>IF(AU91="sníž. přenesená",AG91,0)</f>
        <v>0</v>
      </c>
      <c r="CH91" s="101">
        <f>IF(AU91="nulová",AG91,0)</f>
        <v>0</v>
      </c>
      <c r="CI91" s="18">
        <f>IF(AU91="základní",1,IF(AU91="snížená",2,IF(AU91="zákl. přenesená",4,IF(AU91="sníž. přenesená",5,3))))</f>
        <v>1</v>
      </c>
      <c r="CJ91" s="18">
        <f>IF(AT91="stavební čast",1,IF(8891="investiční čast",2,3))</f>
        <v>1</v>
      </c>
      <c r="CK91" s="18" t="str">
        <f>IF(D91="Vyplň vlastní","","x")</f>
        <v>x</v>
      </c>
    </row>
    <row r="92" spans="2:89" s="1" customFormat="1" ht="19.9" customHeight="1">
      <c r="B92" s="34"/>
      <c r="C92" s="35"/>
      <c r="D92" s="202" t="s">
        <v>91</v>
      </c>
      <c r="E92" s="203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3"/>
      <c r="S92" s="203"/>
      <c r="T92" s="203"/>
      <c r="U92" s="203"/>
      <c r="V92" s="203"/>
      <c r="W92" s="203"/>
      <c r="X92" s="203"/>
      <c r="Y92" s="203"/>
      <c r="Z92" s="203"/>
      <c r="AA92" s="203"/>
      <c r="AB92" s="203"/>
      <c r="AC92" s="35"/>
      <c r="AD92" s="35"/>
      <c r="AE92" s="35"/>
      <c r="AF92" s="35"/>
      <c r="AG92" s="200">
        <f>AG87*AS92</f>
        <v>0</v>
      </c>
      <c r="AH92" s="201"/>
      <c r="AI92" s="201"/>
      <c r="AJ92" s="201"/>
      <c r="AK92" s="201"/>
      <c r="AL92" s="201"/>
      <c r="AM92" s="201"/>
      <c r="AN92" s="201">
        <f>AG92+AV92</f>
        <v>0</v>
      </c>
      <c r="AO92" s="201"/>
      <c r="AP92" s="201"/>
      <c r="AQ92" s="36"/>
      <c r="AS92" s="102">
        <v>0</v>
      </c>
      <c r="AT92" s="103" t="s">
        <v>89</v>
      </c>
      <c r="AU92" s="103" t="s">
        <v>40</v>
      </c>
      <c r="AV92" s="104">
        <f>ROUND(IF(AU92="nulová",0,IF(OR(AU92="základní",AU92="zákl. přenesená"),AG92*L31,AG92*L32)),2)</f>
        <v>0</v>
      </c>
      <c r="BV92" s="18" t="s">
        <v>92</v>
      </c>
      <c r="BY92" s="101">
        <f>IF(AU92="základní",AV92,0)</f>
        <v>0</v>
      </c>
      <c r="BZ92" s="101">
        <f>IF(AU92="snížená",AV92,0)</f>
        <v>0</v>
      </c>
      <c r="CA92" s="101">
        <f>IF(AU92="zákl. přenesená",AV92,0)</f>
        <v>0</v>
      </c>
      <c r="CB92" s="101">
        <f>IF(AU92="sníž. přenesená",AV92,0)</f>
        <v>0</v>
      </c>
      <c r="CC92" s="101">
        <f>IF(AU92="nulová",AV92,0)</f>
        <v>0</v>
      </c>
      <c r="CD92" s="101">
        <f>IF(AU92="základní",AG92,0)</f>
        <v>0</v>
      </c>
      <c r="CE92" s="101">
        <f>IF(AU92="snížená",AG92,0)</f>
        <v>0</v>
      </c>
      <c r="CF92" s="101">
        <f>IF(AU92="zákl. přenesená",AG92,0)</f>
        <v>0</v>
      </c>
      <c r="CG92" s="101">
        <f>IF(AU92="sníž. přenesená",AG92,0)</f>
        <v>0</v>
      </c>
      <c r="CH92" s="101">
        <f>IF(AU92="nulová",AG92,0)</f>
        <v>0</v>
      </c>
      <c r="CI92" s="18">
        <f>IF(AU92="základní",1,IF(AU92="snížená",2,IF(AU92="zákl. přenesená",4,IF(AU92="sníž. přenesená",5,3))))</f>
        <v>1</v>
      </c>
      <c r="CJ92" s="18">
        <f>IF(AT92="stavební čast",1,IF(8892="investiční čast",2,3))</f>
        <v>1</v>
      </c>
      <c r="CK92" s="18" t="str">
        <f>IF(D92="Vyplň vlastní","","x")</f>
        <v/>
      </c>
    </row>
    <row r="93" spans="2:89" s="1" customFormat="1" ht="19.9" customHeight="1">
      <c r="B93" s="34"/>
      <c r="C93" s="35"/>
      <c r="D93" s="202" t="s">
        <v>91</v>
      </c>
      <c r="E93" s="203"/>
      <c r="F93" s="203"/>
      <c r="G93" s="203"/>
      <c r="H93" s="203"/>
      <c r="I93" s="203"/>
      <c r="J93" s="203"/>
      <c r="K93" s="203"/>
      <c r="L93" s="203"/>
      <c r="M93" s="203"/>
      <c r="N93" s="203"/>
      <c r="O93" s="203"/>
      <c r="P93" s="203"/>
      <c r="Q93" s="203"/>
      <c r="R93" s="203"/>
      <c r="S93" s="203"/>
      <c r="T93" s="203"/>
      <c r="U93" s="203"/>
      <c r="V93" s="203"/>
      <c r="W93" s="203"/>
      <c r="X93" s="203"/>
      <c r="Y93" s="203"/>
      <c r="Z93" s="203"/>
      <c r="AA93" s="203"/>
      <c r="AB93" s="203"/>
      <c r="AC93" s="35"/>
      <c r="AD93" s="35"/>
      <c r="AE93" s="35"/>
      <c r="AF93" s="35"/>
      <c r="AG93" s="200">
        <f>AG87*AS93</f>
        <v>0</v>
      </c>
      <c r="AH93" s="201"/>
      <c r="AI93" s="201"/>
      <c r="AJ93" s="201"/>
      <c r="AK93" s="201"/>
      <c r="AL93" s="201"/>
      <c r="AM93" s="201"/>
      <c r="AN93" s="201">
        <f>AG93+AV93</f>
        <v>0</v>
      </c>
      <c r="AO93" s="201"/>
      <c r="AP93" s="201"/>
      <c r="AQ93" s="36"/>
      <c r="AS93" s="102">
        <v>0</v>
      </c>
      <c r="AT93" s="103" t="s">
        <v>89</v>
      </c>
      <c r="AU93" s="103" t="s">
        <v>40</v>
      </c>
      <c r="AV93" s="104">
        <f>ROUND(IF(AU93="nulová",0,IF(OR(AU93="základní",AU93="zákl. přenesená"),AG93*L31,AG93*L32)),2)</f>
        <v>0</v>
      </c>
      <c r="BV93" s="18" t="s">
        <v>92</v>
      </c>
      <c r="BY93" s="101">
        <f>IF(AU93="základní",AV93,0)</f>
        <v>0</v>
      </c>
      <c r="BZ93" s="101">
        <f>IF(AU93="snížená",AV93,0)</f>
        <v>0</v>
      </c>
      <c r="CA93" s="101">
        <f>IF(AU93="zákl. přenesená",AV93,0)</f>
        <v>0</v>
      </c>
      <c r="CB93" s="101">
        <f>IF(AU93="sníž. přenesená",AV93,0)</f>
        <v>0</v>
      </c>
      <c r="CC93" s="101">
        <f>IF(AU93="nulová",AV93,0)</f>
        <v>0</v>
      </c>
      <c r="CD93" s="101">
        <f>IF(AU93="základní",AG93,0)</f>
        <v>0</v>
      </c>
      <c r="CE93" s="101">
        <f>IF(AU93="snížená",AG93,0)</f>
        <v>0</v>
      </c>
      <c r="CF93" s="101">
        <f>IF(AU93="zákl. přenesená",AG93,0)</f>
        <v>0</v>
      </c>
      <c r="CG93" s="101">
        <f>IF(AU93="sníž. přenesená",AG93,0)</f>
        <v>0</v>
      </c>
      <c r="CH93" s="101">
        <f>IF(AU93="nulová",AG93,0)</f>
        <v>0</v>
      </c>
      <c r="CI93" s="18">
        <f>IF(AU93="základní",1,IF(AU93="snížená",2,IF(AU93="zákl. přenesená",4,IF(AU93="sníž. přenesená",5,3))))</f>
        <v>1</v>
      </c>
      <c r="CJ93" s="18">
        <f>IF(AT93="stavební čast",1,IF(8893="investiční čast",2,3))</f>
        <v>1</v>
      </c>
      <c r="CK93" s="18" t="str">
        <f>IF(D93="Vyplň vlastní","","x")</f>
        <v/>
      </c>
    </row>
    <row r="94" spans="2:89" s="1" customFormat="1" ht="19.9" customHeight="1">
      <c r="B94" s="34"/>
      <c r="C94" s="35"/>
      <c r="D94" s="202" t="s">
        <v>91</v>
      </c>
      <c r="E94" s="203"/>
      <c r="F94" s="203"/>
      <c r="G94" s="203"/>
      <c r="H94" s="203"/>
      <c r="I94" s="203"/>
      <c r="J94" s="203"/>
      <c r="K94" s="203"/>
      <c r="L94" s="203"/>
      <c r="M94" s="203"/>
      <c r="N94" s="203"/>
      <c r="O94" s="203"/>
      <c r="P94" s="203"/>
      <c r="Q94" s="203"/>
      <c r="R94" s="203"/>
      <c r="S94" s="203"/>
      <c r="T94" s="203"/>
      <c r="U94" s="203"/>
      <c r="V94" s="203"/>
      <c r="W94" s="203"/>
      <c r="X94" s="203"/>
      <c r="Y94" s="203"/>
      <c r="Z94" s="203"/>
      <c r="AA94" s="203"/>
      <c r="AB94" s="203"/>
      <c r="AC94" s="35"/>
      <c r="AD94" s="35"/>
      <c r="AE94" s="35"/>
      <c r="AF94" s="35"/>
      <c r="AG94" s="200">
        <f>AG87*AS94</f>
        <v>0</v>
      </c>
      <c r="AH94" s="201"/>
      <c r="AI94" s="201"/>
      <c r="AJ94" s="201"/>
      <c r="AK94" s="201"/>
      <c r="AL94" s="201"/>
      <c r="AM94" s="201"/>
      <c r="AN94" s="201">
        <f>AG94+AV94</f>
        <v>0</v>
      </c>
      <c r="AO94" s="201"/>
      <c r="AP94" s="201"/>
      <c r="AQ94" s="36"/>
      <c r="AS94" s="105">
        <v>0</v>
      </c>
      <c r="AT94" s="106" t="s">
        <v>89</v>
      </c>
      <c r="AU94" s="106" t="s">
        <v>40</v>
      </c>
      <c r="AV94" s="107">
        <f>ROUND(IF(AU94="nulová",0,IF(OR(AU94="základní",AU94="zákl. přenesená"),AG94*L31,AG94*L32)),2)</f>
        <v>0</v>
      </c>
      <c r="BV94" s="18" t="s">
        <v>92</v>
      </c>
      <c r="BY94" s="101">
        <f>IF(AU94="základní",AV94,0)</f>
        <v>0</v>
      </c>
      <c r="BZ94" s="101">
        <f>IF(AU94="snížená",AV94,0)</f>
        <v>0</v>
      </c>
      <c r="CA94" s="101">
        <f>IF(AU94="zákl. přenesená",AV94,0)</f>
        <v>0</v>
      </c>
      <c r="CB94" s="101">
        <f>IF(AU94="sníž. přenesená",AV94,0)</f>
        <v>0</v>
      </c>
      <c r="CC94" s="101">
        <f>IF(AU94="nulová",AV94,0)</f>
        <v>0</v>
      </c>
      <c r="CD94" s="101">
        <f>IF(AU94="základní",AG94,0)</f>
        <v>0</v>
      </c>
      <c r="CE94" s="101">
        <f>IF(AU94="snížená",AG94,0)</f>
        <v>0</v>
      </c>
      <c r="CF94" s="101">
        <f>IF(AU94="zákl. přenesená",AG94,0)</f>
        <v>0</v>
      </c>
      <c r="CG94" s="101">
        <f>IF(AU94="sníž. přenesená",AG94,0)</f>
        <v>0</v>
      </c>
      <c r="CH94" s="101">
        <f>IF(AU94="nulová",AG94,0)</f>
        <v>0</v>
      </c>
      <c r="CI94" s="18">
        <f>IF(AU94="základní",1,IF(AU94="snížená",2,IF(AU94="zákl. přenesená",4,IF(AU94="sníž. přenesená",5,3))))</f>
        <v>1</v>
      </c>
      <c r="CJ94" s="18">
        <f>IF(AT94="stavební čast",1,IF(8894="investiční čast",2,3))</f>
        <v>1</v>
      </c>
      <c r="CK94" s="18" t="str">
        <f>IF(D94="Vyplň vlastní","","x")</f>
        <v/>
      </c>
    </row>
    <row r="95" spans="2:43" s="1" customFormat="1" ht="10.9" customHeight="1"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6"/>
    </row>
    <row r="96" spans="2:43" s="1" customFormat="1" ht="30" customHeight="1">
      <c r="B96" s="34"/>
      <c r="C96" s="108" t="s">
        <v>93</v>
      </c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206">
        <f>ROUND(AG87+AG90,2)</f>
        <v>0</v>
      </c>
      <c r="AH96" s="206"/>
      <c r="AI96" s="206"/>
      <c r="AJ96" s="206"/>
      <c r="AK96" s="206"/>
      <c r="AL96" s="206"/>
      <c r="AM96" s="206"/>
      <c r="AN96" s="206">
        <f>AN87+AN90</f>
        <v>0</v>
      </c>
      <c r="AO96" s="206"/>
      <c r="AP96" s="206"/>
      <c r="AQ96" s="36"/>
    </row>
    <row r="97" spans="2:43" s="1" customFormat="1" ht="6.95" customHeight="1">
      <c r="B97" s="58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60"/>
    </row>
  </sheetData>
  <mergeCells count="58">
    <mergeCell ref="AG90:AM90"/>
    <mergeCell ref="AN90:AP90"/>
    <mergeCell ref="AG96:AM96"/>
    <mergeCell ref="AN96:AP96"/>
    <mergeCell ref="AR2:BE2"/>
    <mergeCell ref="D93:AB93"/>
    <mergeCell ref="AG93:AM93"/>
    <mergeCell ref="AN93:AP93"/>
    <mergeCell ref="D94:AB94"/>
    <mergeCell ref="AG94:AM94"/>
    <mergeCell ref="AN94:AP94"/>
    <mergeCell ref="AG91:AM91"/>
    <mergeCell ref="AN91:AP91"/>
    <mergeCell ref="D92:AB92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1:AT95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SO 01 - Příprava území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4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0"/>
      <c r="B1" s="11"/>
      <c r="C1" s="11"/>
      <c r="D1" s="12" t="s">
        <v>1</v>
      </c>
      <c r="E1" s="11"/>
      <c r="F1" s="13" t="s">
        <v>94</v>
      </c>
      <c r="G1" s="13"/>
      <c r="H1" s="243" t="s">
        <v>95</v>
      </c>
      <c r="I1" s="243"/>
      <c r="J1" s="243"/>
      <c r="K1" s="243"/>
      <c r="L1" s="13" t="s">
        <v>96</v>
      </c>
      <c r="M1" s="11"/>
      <c r="N1" s="11"/>
      <c r="O1" s="12" t="s">
        <v>97</v>
      </c>
      <c r="P1" s="11"/>
      <c r="Q1" s="11"/>
      <c r="R1" s="11"/>
      <c r="S1" s="13" t="s">
        <v>98</v>
      </c>
      <c r="T1" s="13"/>
      <c r="U1" s="110"/>
      <c r="V1" s="110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64" t="s">
        <v>7</v>
      </c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S2" s="207" t="s">
        <v>8</v>
      </c>
      <c r="T2" s="208"/>
      <c r="U2" s="208"/>
      <c r="V2" s="208"/>
      <c r="W2" s="208"/>
      <c r="X2" s="208"/>
      <c r="Y2" s="208"/>
      <c r="Z2" s="208"/>
      <c r="AA2" s="208"/>
      <c r="AB2" s="208"/>
      <c r="AC2" s="208"/>
      <c r="AT2" s="18" t="s">
        <v>84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99</v>
      </c>
    </row>
    <row r="4" spans="2:46" ht="36.95" customHeight="1">
      <c r="B4" s="22"/>
      <c r="C4" s="166" t="s">
        <v>100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23"/>
      <c r="T4" s="17" t="s">
        <v>13</v>
      </c>
      <c r="AT4" s="18" t="s">
        <v>6</v>
      </c>
    </row>
    <row r="5" spans="2:18" ht="6.95" customHeight="1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2:18" ht="25.35" customHeight="1">
      <c r="B6" s="22"/>
      <c r="C6" s="25"/>
      <c r="D6" s="29" t="s">
        <v>19</v>
      </c>
      <c r="E6" s="25"/>
      <c r="F6" s="209" t="str">
        <f>'Rekapitulace stavby'!K6</f>
        <v>Atletický stadion Na Skalce_Česká Třebová</v>
      </c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5"/>
      <c r="R6" s="23"/>
    </row>
    <row r="7" spans="2:18" s="1" customFormat="1" ht="32.85" customHeight="1">
      <c r="B7" s="34"/>
      <c r="C7" s="35"/>
      <c r="D7" s="28" t="s">
        <v>101</v>
      </c>
      <c r="E7" s="35"/>
      <c r="F7" s="172" t="s">
        <v>102</v>
      </c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35"/>
      <c r="R7" s="36"/>
    </row>
    <row r="8" spans="2:18" s="1" customFormat="1" ht="14.45" customHeight="1">
      <c r="B8" s="34"/>
      <c r="C8" s="35"/>
      <c r="D8" s="29" t="s">
        <v>21</v>
      </c>
      <c r="E8" s="35"/>
      <c r="F8" s="27" t="s">
        <v>5</v>
      </c>
      <c r="G8" s="35"/>
      <c r="H8" s="35"/>
      <c r="I8" s="35"/>
      <c r="J8" s="35"/>
      <c r="K8" s="35"/>
      <c r="L8" s="35"/>
      <c r="M8" s="29" t="s">
        <v>22</v>
      </c>
      <c r="N8" s="35"/>
      <c r="O8" s="27" t="s">
        <v>5</v>
      </c>
      <c r="P8" s="35"/>
      <c r="Q8" s="35"/>
      <c r="R8" s="36"/>
    </row>
    <row r="9" spans="2:18" s="1" customFormat="1" ht="14.45" customHeight="1">
      <c r="B9" s="34"/>
      <c r="C9" s="35"/>
      <c r="D9" s="29" t="s">
        <v>23</v>
      </c>
      <c r="E9" s="35"/>
      <c r="F9" s="27" t="s">
        <v>24</v>
      </c>
      <c r="G9" s="35"/>
      <c r="H9" s="35"/>
      <c r="I9" s="35"/>
      <c r="J9" s="35"/>
      <c r="K9" s="35"/>
      <c r="L9" s="35"/>
      <c r="M9" s="29" t="s">
        <v>25</v>
      </c>
      <c r="N9" s="35"/>
      <c r="O9" s="212" t="str">
        <f>'Rekapitulace stavby'!AN8</f>
        <v>28. 2. 2018</v>
      </c>
      <c r="P9" s="213"/>
      <c r="Q9" s="35"/>
      <c r="R9" s="36"/>
    </row>
    <row r="10" spans="2:18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2:18" s="1" customFormat="1" ht="14.45" customHeight="1">
      <c r="B11" s="34"/>
      <c r="C11" s="35"/>
      <c r="D11" s="29" t="s">
        <v>27</v>
      </c>
      <c r="E11" s="35"/>
      <c r="F11" s="35"/>
      <c r="G11" s="35"/>
      <c r="H11" s="35"/>
      <c r="I11" s="35"/>
      <c r="J11" s="35"/>
      <c r="K11" s="35"/>
      <c r="L11" s="35"/>
      <c r="M11" s="29" t="s">
        <v>28</v>
      </c>
      <c r="N11" s="35"/>
      <c r="O11" s="170" t="str">
        <f>IF('Rekapitulace stavby'!AN10="","",'Rekapitulace stavby'!AN10)</f>
        <v/>
      </c>
      <c r="P11" s="170"/>
      <c r="Q11" s="35"/>
      <c r="R11" s="36"/>
    </row>
    <row r="12" spans="2:18" s="1" customFormat="1" ht="18" customHeight="1">
      <c r="B12" s="34"/>
      <c r="C12" s="35"/>
      <c r="D12" s="35"/>
      <c r="E12" s="27" t="str">
        <f>IF('Rekapitulace stavby'!E11="","",'Rekapitulace stavby'!E11)</f>
        <v xml:space="preserve"> </v>
      </c>
      <c r="F12" s="35"/>
      <c r="G12" s="35"/>
      <c r="H12" s="35"/>
      <c r="I12" s="35"/>
      <c r="J12" s="35"/>
      <c r="K12" s="35"/>
      <c r="L12" s="35"/>
      <c r="M12" s="29" t="s">
        <v>29</v>
      </c>
      <c r="N12" s="35"/>
      <c r="O12" s="170" t="str">
        <f>IF('Rekapitulace stavby'!AN11="","",'Rekapitulace stavby'!AN11)</f>
        <v/>
      </c>
      <c r="P12" s="170"/>
      <c r="Q12" s="35"/>
      <c r="R12" s="36"/>
    </row>
    <row r="13" spans="2:18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2:18" s="1" customFormat="1" ht="14.45" customHeight="1">
      <c r="B14" s="34"/>
      <c r="C14" s="35"/>
      <c r="D14" s="29" t="s">
        <v>30</v>
      </c>
      <c r="E14" s="35"/>
      <c r="F14" s="35"/>
      <c r="G14" s="35"/>
      <c r="H14" s="35"/>
      <c r="I14" s="35"/>
      <c r="J14" s="35"/>
      <c r="K14" s="35"/>
      <c r="L14" s="35"/>
      <c r="M14" s="29" t="s">
        <v>28</v>
      </c>
      <c r="N14" s="35"/>
      <c r="O14" s="214" t="str">
        <f>IF('Rekapitulace stavby'!AN13="","",'Rekapitulace stavby'!AN13)</f>
        <v>Vyplň údaj</v>
      </c>
      <c r="P14" s="170"/>
      <c r="Q14" s="35"/>
      <c r="R14" s="36"/>
    </row>
    <row r="15" spans="2:18" s="1" customFormat="1" ht="18" customHeight="1">
      <c r="B15" s="34"/>
      <c r="C15" s="35"/>
      <c r="D15" s="35"/>
      <c r="E15" s="214" t="str">
        <f>IF('Rekapitulace stavby'!E14="","",'Rekapitulace stavby'!E14)</f>
        <v>Vyplň údaj</v>
      </c>
      <c r="F15" s="215"/>
      <c r="G15" s="215"/>
      <c r="H15" s="215"/>
      <c r="I15" s="215"/>
      <c r="J15" s="215"/>
      <c r="K15" s="215"/>
      <c r="L15" s="215"/>
      <c r="M15" s="29" t="s">
        <v>29</v>
      </c>
      <c r="N15" s="35"/>
      <c r="O15" s="214" t="str">
        <f>IF('Rekapitulace stavby'!AN14="","",'Rekapitulace stavby'!AN14)</f>
        <v>Vyplň údaj</v>
      </c>
      <c r="P15" s="170"/>
      <c r="Q15" s="35"/>
      <c r="R15" s="36"/>
    </row>
    <row r="16" spans="2:18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29" t="s">
        <v>32</v>
      </c>
      <c r="E17" s="35"/>
      <c r="F17" s="35"/>
      <c r="G17" s="35"/>
      <c r="H17" s="35"/>
      <c r="I17" s="35"/>
      <c r="J17" s="35"/>
      <c r="K17" s="35"/>
      <c r="L17" s="35"/>
      <c r="M17" s="29" t="s">
        <v>28</v>
      </c>
      <c r="N17" s="35"/>
      <c r="O17" s="170" t="str">
        <f>IF('Rekapitulace stavby'!AN16="","",'Rekapitulace stavby'!AN16)</f>
        <v/>
      </c>
      <c r="P17" s="170"/>
      <c r="Q17" s="35"/>
      <c r="R17" s="36"/>
    </row>
    <row r="18" spans="2:18" s="1" customFormat="1" ht="18" customHeight="1">
      <c r="B18" s="34"/>
      <c r="C18" s="35"/>
      <c r="D18" s="35"/>
      <c r="E18" s="27" t="str">
        <f>IF('Rekapitulace stavby'!E17="","",'Rekapitulace stavby'!E17)</f>
        <v xml:space="preserve"> </v>
      </c>
      <c r="F18" s="35"/>
      <c r="G18" s="35"/>
      <c r="H18" s="35"/>
      <c r="I18" s="35"/>
      <c r="J18" s="35"/>
      <c r="K18" s="35"/>
      <c r="L18" s="35"/>
      <c r="M18" s="29" t="s">
        <v>29</v>
      </c>
      <c r="N18" s="35"/>
      <c r="O18" s="170" t="str">
        <f>IF('Rekapitulace stavby'!AN17="","",'Rekapitulace stavby'!AN17)</f>
        <v/>
      </c>
      <c r="P18" s="170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29" t="s">
        <v>34</v>
      </c>
      <c r="E20" s="35"/>
      <c r="F20" s="35"/>
      <c r="G20" s="35"/>
      <c r="H20" s="35"/>
      <c r="I20" s="35"/>
      <c r="J20" s="35"/>
      <c r="K20" s="35"/>
      <c r="L20" s="35"/>
      <c r="M20" s="29" t="s">
        <v>28</v>
      </c>
      <c r="N20" s="35"/>
      <c r="O20" s="170" t="str">
        <f>IF('Rekapitulace stavby'!AN19="","",'Rekapitulace stavby'!AN19)</f>
        <v/>
      </c>
      <c r="P20" s="170"/>
      <c r="Q20" s="35"/>
      <c r="R20" s="36"/>
    </row>
    <row r="21" spans="2:18" s="1" customFormat="1" ht="18" customHeight="1">
      <c r="B21" s="34"/>
      <c r="C21" s="35"/>
      <c r="D21" s="35"/>
      <c r="E21" s="27" t="str">
        <f>IF('Rekapitulace stavby'!E20="","",'Rekapitulace stavby'!E20)</f>
        <v xml:space="preserve"> </v>
      </c>
      <c r="F21" s="35"/>
      <c r="G21" s="35"/>
      <c r="H21" s="35"/>
      <c r="I21" s="35"/>
      <c r="J21" s="35"/>
      <c r="K21" s="35"/>
      <c r="L21" s="35"/>
      <c r="M21" s="29" t="s">
        <v>29</v>
      </c>
      <c r="N21" s="35"/>
      <c r="O21" s="170" t="str">
        <f>IF('Rekapitulace stavby'!AN20="","",'Rekapitulace stavby'!AN20)</f>
        <v/>
      </c>
      <c r="P21" s="170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29" t="s">
        <v>35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6.5" customHeight="1">
      <c r="B24" s="34"/>
      <c r="C24" s="35"/>
      <c r="D24" s="35"/>
      <c r="E24" s="175" t="s">
        <v>5</v>
      </c>
      <c r="F24" s="175"/>
      <c r="G24" s="175"/>
      <c r="H24" s="175"/>
      <c r="I24" s="175"/>
      <c r="J24" s="175"/>
      <c r="K24" s="175"/>
      <c r="L24" s="175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11" t="s">
        <v>103</v>
      </c>
      <c r="E27" s="35"/>
      <c r="F27" s="35"/>
      <c r="G27" s="35"/>
      <c r="H27" s="35"/>
      <c r="I27" s="35"/>
      <c r="J27" s="35"/>
      <c r="K27" s="35"/>
      <c r="L27" s="35"/>
      <c r="M27" s="176">
        <f>N88</f>
        <v>0</v>
      </c>
      <c r="N27" s="176"/>
      <c r="O27" s="176"/>
      <c r="P27" s="176"/>
      <c r="Q27" s="35"/>
      <c r="R27" s="36"/>
    </row>
    <row r="28" spans="2:18" s="1" customFormat="1" ht="14.45" customHeight="1">
      <c r="B28" s="34"/>
      <c r="C28" s="35"/>
      <c r="D28" s="33" t="s">
        <v>88</v>
      </c>
      <c r="E28" s="35"/>
      <c r="F28" s="35"/>
      <c r="G28" s="35"/>
      <c r="H28" s="35"/>
      <c r="I28" s="35"/>
      <c r="J28" s="35"/>
      <c r="K28" s="35"/>
      <c r="L28" s="35"/>
      <c r="M28" s="176">
        <f>N96</f>
        <v>0</v>
      </c>
      <c r="N28" s="176"/>
      <c r="O28" s="176"/>
      <c r="P28" s="176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12" t="s">
        <v>38</v>
      </c>
      <c r="E30" s="35"/>
      <c r="F30" s="35"/>
      <c r="G30" s="35"/>
      <c r="H30" s="35"/>
      <c r="I30" s="35"/>
      <c r="J30" s="35"/>
      <c r="K30" s="35"/>
      <c r="L30" s="35"/>
      <c r="M30" s="216">
        <f>ROUND(M27+M28,2)</f>
        <v>0</v>
      </c>
      <c r="N30" s="211"/>
      <c r="O30" s="211"/>
      <c r="P30" s="211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39</v>
      </c>
      <c r="E32" s="41" t="s">
        <v>40</v>
      </c>
      <c r="F32" s="42">
        <v>0.21</v>
      </c>
      <c r="G32" s="113" t="s">
        <v>41</v>
      </c>
      <c r="H32" s="217">
        <f>(SUM(BE96:BE103)+SUM(BE121:BE139))</f>
        <v>0</v>
      </c>
      <c r="I32" s="211"/>
      <c r="J32" s="211"/>
      <c r="K32" s="35"/>
      <c r="L32" s="35"/>
      <c r="M32" s="217">
        <f>ROUND((SUM(BE96:BE103)+SUM(BE121:BE139)),2)*F32</f>
        <v>0</v>
      </c>
      <c r="N32" s="211"/>
      <c r="O32" s="211"/>
      <c r="P32" s="211"/>
      <c r="Q32" s="35"/>
      <c r="R32" s="36"/>
    </row>
    <row r="33" spans="2:18" s="1" customFormat="1" ht="14.45" customHeight="1">
      <c r="B33" s="34"/>
      <c r="C33" s="35"/>
      <c r="D33" s="35"/>
      <c r="E33" s="41" t="s">
        <v>42</v>
      </c>
      <c r="F33" s="42">
        <v>0.15</v>
      </c>
      <c r="G33" s="113" t="s">
        <v>41</v>
      </c>
      <c r="H33" s="217">
        <f>(SUM(BF96:BF103)+SUM(BF121:BF139))</f>
        <v>0</v>
      </c>
      <c r="I33" s="211"/>
      <c r="J33" s="211"/>
      <c r="K33" s="35"/>
      <c r="L33" s="35"/>
      <c r="M33" s="217">
        <f>ROUND((SUM(BF96:BF103)+SUM(BF121:BF139)),2)*F33</f>
        <v>0</v>
      </c>
      <c r="N33" s="211"/>
      <c r="O33" s="211"/>
      <c r="P33" s="211"/>
      <c r="Q33" s="35"/>
      <c r="R33" s="36"/>
    </row>
    <row r="34" spans="2:18" s="1" customFormat="1" ht="14.45" customHeight="1" hidden="1">
      <c r="B34" s="34"/>
      <c r="C34" s="35"/>
      <c r="D34" s="35"/>
      <c r="E34" s="41" t="s">
        <v>43</v>
      </c>
      <c r="F34" s="42">
        <v>0.21</v>
      </c>
      <c r="G34" s="113" t="s">
        <v>41</v>
      </c>
      <c r="H34" s="217">
        <f>(SUM(BG96:BG103)+SUM(BG121:BG139))</f>
        <v>0</v>
      </c>
      <c r="I34" s="211"/>
      <c r="J34" s="211"/>
      <c r="K34" s="35"/>
      <c r="L34" s="35"/>
      <c r="M34" s="217">
        <v>0</v>
      </c>
      <c r="N34" s="211"/>
      <c r="O34" s="211"/>
      <c r="P34" s="211"/>
      <c r="Q34" s="35"/>
      <c r="R34" s="36"/>
    </row>
    <row r="35" spans="2:18" s="1" customFormat="1" ht="14.45" customHeight="1" hidden="1">
      <c r="B35" s="34"/>
      <c r="C35" s="35"/>
      <c r="D35" s="35"/>
      <c r="E35" s="41" t="s">
        <v>44</v>
      </c>
      <c r="F35" s="42">
        <v>0.15</v>
      </c>
      <c r="G35" s="113" t="s">
        <v>41</v>
      </c>
      <c r="H35" s="217">
        <f>(SUM(BH96:BH103)+SUM(BH121:BH139))</f>
        <v>0</v>
      </c>
      <c r="I35" s="211"/>
      <c r="J35" s="211"/>
      <c r="K35" s="35"/>
      <c r="L35" s="35"/>
      <c r="M35" s="217">
        <v>0</v>
      </c>
      <c r="N35" s="211"/>
      <c r="O35" s="211"/>
      <c r="P35" s="211"/>
      <c r="Q35" s="35"/>
      <c r="R35" s="36"/>
    </row>
    <row r="36" spans="2:18" s="1" customFormat="1" ht="14.45" customHeight="1" hidden="1">
      <c r="B36" s="34"/>
      <c r="C36" s="35"/>
      <c r="D36" s="35"/>
      <c r="E36" s="41" t="s">
        <v>45</v>
      </c>
      <c r="F36" s="42">
        <v>0</v>
      </c>
      <c r="G36" s="113" t="s">
        <v>41</v>
      </c>
      <c r="H36" s="217">
        <f>(SUM(BI96:BI103)+SUM(BI121:BI139))</f>
        <v>0</v>
      </c>
      <c r="I36" s="211"/>
      <c r="J36" s="211"/>
      <c r="K36" s="35"/>
      <c r="L36" s="35"/>
      <c r="M36" s="217">
        <v>0</v>
      </c>
      <c r="N36" s="211"/>
      <c r="O36" s="211"/>
      <c r="P36" s="211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09"/>
      <c r="D38" s="114" t="s">
        <v>46</v>
      </c>
      <c r="E38" s="74"/>
      <c r="F38" s="74"/>
      <c r="G38" s="115" t="s">
        <v>47</v>
      </c>
      <c r="H38" s="116" t="s">
        <v>48</v>
      </c>
      <c r="I38" s="74"/>
      <c r="J38" s="74"/>
      <c r="K38" s="74"/>
      <c r="L38" s="218">
        <f>SUM(M30:M36)</f>
        <v>0</v>
      </c>
      <c r="M38" s="218"/>
      <c r="N38" s="218"/>
      <c r="O38" s="218"/>
      <c r="P38" s="219"/>
      <c r="Q38" s="109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ht="13.5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3"/>
    </row>
    <row r="42" spans="2:18" ht="13.5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 ht="13.5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 ht="13.5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 ht="13.5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 ht="13.5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 ht="13.5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 ht="13.5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 ht="13.5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 ht="13.5">
      <c r="B50" s="34"/>
      <c r="C50" s="35"/>
      <c r="D50" s="49" t="s">
        <v>49</v>
      </c>
      <c r="E50" s="50"/>
      <c r="F50" s="50"/>
      <c r="G50" s="50"/>
      <c r="H50" s="51"/>
      <c r="I50" s="35"/>
      <c r="J50" s="49" t="s">
        <v>50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2"/>
      <c r="C51" s="25"/>
      <c r="D51" s="52"/>
      <c r="E51" s="25"/>
      <c r="F51" s="25"/>
      <c r="G51" s="25"/>
      <c r="H51" s="53"/>
      <c r="I51" s="25"/>
      <c r="J51" s="52"/>
      <c r="K51" s="25"/>
      <c r="L51" s="25"/>
      <c r="M51" s="25"/>
      <c r="N51" s="25"/>
      <c r="O51" s="25"/>
      <c r="P51" s="53"/>
      <c r="Q51" s="25"/>
      <c r="R51" s="23"/>
    </row>
    <row r="52" spans="2:18" ht="13.5">
      <c r="B52" s="22"/>
      <c r="C52" s="25"/>
      <c r="D52" s="52"/>
      <c r="E52" s="25"/>
      <c r="F52" s="25"/>
      <c r="G52" s="25"/>
      <c r="H52" s="53"/>
      <c r="I52" s="25"/>
      <c r="J52" s="52"/>
      <c r="K52" s="25"/>
      <c r="L52" s="25"/>
      <c r="M52" s="25"/>
      <c r="N52" s="25"/>
      <c r="O52" s="25"/>
      <c r="P52" s="53"/>
      <c r="Q52" s="25"/>
      <c r="R52" s="23"/>
    </row>
    <row r="53" spans="2:18" ht="13.5">
      <c r="B53" s="22"/>
      <c r="C53" s="25"/>
      <c r="D53" s="52"/>
      <c r="E53" s="25"/>
      <c r="F53" s="25"/>
      <c r="G53" s="25"/>
      <c r="H53" s="53"/>
      <c r="I53" s="25"/>
      <c r="J53" s="52"/>
      <c r="K53" s="25"/>
      <c r="L53" s="25"/>
      <c r="M53" s="25"/>
      <c r="N53" s="25"/>
      <c r="O53" s="25"/>
      <c r="P53" s="53"/>
      <c r="Q53" s="25"/>
      <c r="R53" s="23"/>
    </row>
    <row r="54" spans="2:18" ht="13.5">
      <c r="B54" s="22"/>
      <c r="C54" s="25"/>
      <c r="D54" s="52"/>
      <c r="E54" s="25"/>
      <c r="F54" s="25"/>
      <c r="G54" s="25"/>
      <c r="H54" s="53"/>
      <c r="I54" s="25"/>
      <c r="J54" s="52"/>
      <c r="K54" s="25"/>
      <c r="L54" s="25"/>
      <c r="M54" s="25"/>
      <c r="N54" s="25"/>
      <c r="O54" s="25"/>
      <c r="P54" s="53"/>
      <c r="Q54" s="25"/>
      <c r="R54" s="23"/>
    </row>
    <row r="55" spans="2:18" ht="13.5">
      <c r="B55" s="22"/>
      <c r="C55" s="25"/>
      <c r="D55" s="52"/>
      <c r="E55" s="25"/>
      <c r="F55" s="25"/>
      <c r="G55" s="25"/>
      <c r="H55" s="53"/>
      <c r="I55" s="25"/>
      <c r="J55" s="52"/>
      <c r="K55" s="25"/>
      <c r="L55" s="25"/>
      <c r="M55" s="25"/>
      <c r="N55" s="25"/>
      <c r="O55" s="25"/>
      <c r="P55" s="53"/>
      <c r="Q55" s="25"/>
      <c r="R55" s="23"/>
    </row>
    <row r="56" spans="2:18" ht="13.5">
      <c r="B56" s="22"/>
      <c r="C56" s="25"/>
      <c r="D56" s="52"/>
      <c r="E56" s="25"/>
      <c r="F56" s="25"/>
      <c r="G56" s="25"/>
      <c r="H56" s="53"/>
      <c r="I56" s="25"/>
      <c r="J56" s="52"/>
      <c r="K56" s="25"/>
      <c r="L56" s="25"/>
      <c r="M56" s="25"/>
      <c r="N56" s="25"/>
      <c r="O56" s="25"/>
      <c r="P56" s="53"/>
      <c r="Q56" s="25"/>
      <c r="R56" s="23"/>
    </row>
    <row r="57" spans="2:18" ht="13.5">
      <c r="B57" s="22"/>
      <c r="C57" s="25"/>
      <c r="D57" s="52"/>
      <c r="E57" s="25"/>
      <c r="F57" s="25"/>
      <c r="G57" s="25"/>
      <c r="H57" s="53"/>
      <c r="I57" s="25"/>
      <c r="J57" s="52"/>
      <c r="K57" s="25"/>
      <c r="L57" s="25"/>
      <c r="M57" s="25"/>
      <c r="N57" s="25"/>
      <c r="O57" s="25"/>
      <c r="P57" s="53"/>
      <c r="Q57" s="25"/>
      <c r="R57" s="23"/>
    </row>
    <row r="58" spans="2:18" ht="13.5">
      <c r="B58" s="22"/>
      <c r="C58" s="25"/>
      <c r="D58" s="52"/>
      <c r="E58" s="25"/>
      <c r="F58" s="25"/>
      <c r="G58" s="25"/>
      <c r="H58" s="53"/>
      <c r="I58" s="25"/>
      <c r="J58" s="52"/>
      <c r="K58" s="25"/>
      <c r="L58" s="25"/>
      <c r="M58" s="25"/>
      <c r="N58" s="25"/>
      <c r="O58" s="25"/>
      <c r="P58" s="53"/>
      <c r="Q58" s="25"/>
      <c r="R58" s="23"/>
    </row>
    <row r="59" spans="2:18" s="1" customFormat="1" ht="13.5">
      <c r="B59" s="34"/>
      <c r="C59" s="35"/>
      <c r="D59" s="54" t="s">
        <v>51</v>
      </c>
      <c r="E59" s="55"/>
      <c r="F59" s="55"/>
      <c r="G59" s="56" t="s">
        <v>52</v>
      </c>
      <c r="H59" s="57"/>
      <c r="I59" s="35"/>
      <c r="J59" s="54" t="s">
        <v>51</v>
      </c>
      <c r="K59" s="55"/>
      <c r="L59" s="55"/>
      <c r="M59" s="55"/>
      <c r="N59" s="56" t="s">
        <v>52</v>
      </c>
      <c r="O59" s="55"/>
      <c r="P59" s="57"/>
      <c r="Q59" s="35"/>
      <c r="R59" s="36"/>
    </row>
    <row r="60" spans="2:18" ht="13.5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 ht="13.5">
      <c r="B61" s="34"/>
      <c r="C61" s="35"/>
      <c r="D61" s="49" t="s">
        <v>53</v>
      </c>
      <c r="E61" s="50"/>
      <c r="F61" s="50"/>
      <c r="G61" s="50"/>
      <c r="H61" s="51"/>
      <c r="I61" s="35"/>
      <c r="J61" s="49" t="s">
        <v>54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2"/>
      <c r="C62" s="25"/>
      <c r="D62" s="52"/>
      <c r="E62" s="25"/>
      <c r="F62" s="25"/>
      <c r="G62" s="25"/>
      <c r="H62" s="53"/>
      <c r="I62" s="25"/>
      <c r="J62" s="52"/>
      <c r="K62" s="25"/>
      <c r="L62" s="25"/>
      <c r="M62" s="25"/>
      <c r="N62" s="25"/>
      <c r="O62" s="25"/>
      <c r="P62" s="53"/>
      <c r="Q62" s="25"/>
      <c r="R62" s="23"/>
    </row>
    <row r="63" spans="2:18" ht="13.5">
      <c r="B63" s="22"/>
      <c r="C63" s="25"/>
      <c r="D63" s="52"/>
      <c r="E63" s="25"/>
      <c r="F63" s="25"/>
      <c r="G63" s="25"/>
      <c r="H63" s="53"/>
      <c r="I63" s="25"/>
      <c r="J63" s="52"/>
      <c r="K63" s="25"/>
      <c r="L63" s="25"/>
      <c r="M63" s="25"/>
      <c r="N63" s="25"/>
      <c r="O63" s="25"/>
      <c r="P63" s="53"/>
      <c r="Q63" s="25"/>
      <c r="R63" s="23"/>
    </row>
    <row r="64" spans="2:18" ht="13.5">
      <c r="B64" s="22"/>
      <c r="C64" s="25"/>
      <c r="D64" s="52"/>
      <c r="E64" s="25"/>
      <c r="F64" s="25"/>
      <c r="G64" s="25"/>
      <c r="H64" s="53"/>
      <c r="I64" s="25"/>
      <c r="J64" s="52"/>
      <c r="K64" s="25"/>
      <c r="L64" s="25"/>
      <c r="M64" s="25"/>
      <c r="N64" s="25"/>
      <c r="O64" s="25"/>
      <c r="P64" s="53"/>
      <c r="Q64" s="25"/>
      <c r="R64" s="23"/>
    </row>
    <row r="65" spans="2:18" ht="13.5">
      <c r="B65" s="22"/>
      <c r="C65" s="25"/>
      <c r="D65" s="52"/>
      <c r="E65" s="25"/>
      <c r="F65" s="25"/>
      <c r="G65" s="25"/>
      <c r="H65" s="53"/>
      <c r="I65" s="25"/>
      <c r="J65" s="52"/>
      <c r="K65" s="25"/>
      <c r="L65" s="25"/>
      <c r="M65" s="25"/>
      <c r="N65" s="25"/>
      <c r="O65" s="25"/>
      <c r="P65" s="53"/>
      <c r="Q65" s="25"/>
      <c r="R65" s="23"/>
    </row>
    <row r="66" spans="2:18" ht="13.5">
      <c r="B66" s="22"/>
      <c r="C66" s="25"/>
      <c r="D66" s="52"/>
      <c r="E66" s="25"/>
      <c r="F66" s="25"/>
      <c r="G66" s="25"/>
      <c r="H66" s="53"/>
      <c r="I66" s="25"/>
      <c r="J66" s="52"/>
      <c r="K66" s="25"/>
      <c r="L66" s="25"/>
      <c r="M66" s="25"/>
      <c r="N66" s="25"/>
      <c r="O66" s="25"/>
      <c r="P66" s="53"/>
      <c r="Q66" s="25"/>
      <c r="R66" s="23"/>
    </row>
    <row r="67" spans="2:18" ht="13.5">
      <c r="B67" s="22"/>
      <c r="C67" s="25"/>
      <c r="D67" s="52"/>
      <c r="E67" s="25"/>
      <c r="F67" s="25"/>
      <c r="G67" s="25"/>
      <c r="H67" s="53"/>
      <c r="I67" s="25"/>
      <c r="J67" s="52"/>
      <c r="K67" s="25"/>
      <c r="L67" s="25"/>
      <c r="M67" s="25"/>
      <c r="N67" s="25"/>
      <c r="O67" s="25"/>
      <c r="P67" s="53"/>
      <c r="Q67" s="25"/>
      <c r="R67" s="23"/>
    </row>
    <row r="68" spans="2:18" ht="13.5">
      <c r="B68" s="22"/>
      <c r="C68" s="25"/>
      <c r="D68" s="52"/>
      <c r="E68" s="25"/>
      <c r="F68" s="25"/>
      <c r="G68" s="25"/>
      <c r="H68" s="53"/>
      <c r="I68" s="25"/>
      <c r="J68" s="52"/>
      <c r="K68" s="25"/>
      <c r="L68" s="25"/>
      <c r="M68" s="25"/>
      <c r="N68" s="25"/>
      <c r="O68" s="25"/>
      <c r="P68" s="53"/>
      <c r="Q68" s="25"/>
      <c r="R68" s="23"/>
    </row>
    <row r="69" spans="2:18" ht="13.5">
      <c r="B69" s="22"/>
      <c r="C69" s="25"/>
      <c r="D69" s="52"/>
      <c r="E69" s="25"/>
      <c r="F69" s="25"/>
      <c r="G69" s="25"/>
      <c r="H69" s="53"/>
      <c r="I69" s="25"/>
      <c r="J69" s="52"/>
      <c r="K69" s="25"/>
      <c r="L69" s="25"/>
      <c r="M69" s="25"/>
      <c r="N69" s="25"/>
      <c r="O69" s="25"/>
      <c r="P69" s="53"/>
      <c r="Q69" s="25"/>
      <c r="R69" s="23"/>
    </row>
    <row r="70" spans="2:18" s="1" customFormat="1" ht="13.5">
      <c r="B70" s="34"/>
      <c r="C70" s="35"/>
      <c r="D70" s="54" t="s">
        <v>51</v>
      </c>
      <c r="E70" s="55"/>
      <c r="F70" s="55"/>
      <c r="G70" s="56" t="s">
        <v>52</v>
      </c>
      <c r="H70" s="57"/>
      <c r="I70" s="35"/>
      <c r="J70" s="54" t="s">
        <v>51</v>
      </c>
      <c r="K70" s="55"/>
      <c r="L70" s="55"/>
      <c r="M70" s="55"/>
      <c r="N70" s="56" t="s">
        <v>52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" customHeight="1">
      <c r="B76" s="34"/>
      <c r="C76" s="166" t="s">
        <v>104</v>
      </c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36"/>
    </row>
    <row r="77" spans="2:18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29" t="s">
        <v>19</v>
      </c>
      <c r="D78" s="35"/>
      <c r="E78" s="35"/>
      <c r="F78" s="209" t="str">
        <f>F6</f>
        <v>Atletický stadion Na Skalce_Česká Třebová</v>
      </c>
      <c r="G78" s="210"/>
      <c r="H78" s="210"/>
      <c r="I78" s="210"/>
      <c r="J78" s="210"/>
      <c r="K78" s="210"/>
      <c r="L78" s="210"/>
      <c r="M78" s="210"/>
      <c r="N78" s="210"/>
      <c r="O78" s="210"/>
      <c r="P78" s="210"/>
      <c r="Q78" s="35"/>
      <c r="R78" s="36"/>
    </row>
    <row r="79" spans="2:18" s="1" customFormat="1" ht="36.95" customHeight="1">
      <c r="B79" s="34"/>
      <c r="C79" s="68" t="s">
        <v>101</v>
      </c>
      <c r="D79" s="35"/>
      <c r="E79" s="35"/>
      <c r="F79" s="186" t="str">
        <f>F7</f>
        <v>SO 01 - Příprava území</v>
      </c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Q79" s="35"/>
      <c r="R79" s="36"/>
    </row>
    <row r="80" spans="2:18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18" s="1" customFormat="1" ht="18" customHeight="1">
      <c r="B81" s="34"/>
      <c r="C81" s="29" t="s">
        <v>23</v>
      </c>
      <c r="D81" s="35"/>
      <c r="E81" s="35"/>
      <c r="F81" s="27" t="str">
        <f>F9</f>
        <v xml:space="preserve"> </v>
      </c>
      <c r="G81" s="35"/>
      <c r="H81" s="35"/>
      <c r="I81" s="35"/>
      <c r="J81" s="35"/>
      <c r="K81" s="29" t="s">
        <v>25</v>
      </c>
      <c r="L81" s="35"/>
      <c r="M81" s="213" t="str">
        <f>IF(O9="","",O9)</f>
        <v>28. 2. 2018</v>
      </c>
      <c r="N81" s="213"/>
      <c r="O81" s="213"/>
      <c r="P81" s="213"/>
      <c r="Q81" s="35"/>
      <c r="R81" s="36"/>
    </row>
    <row r="82" spans="2:18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18" s="1" customFormat="1" ht="13.5">
      <c r="B83" s="34"/>
      <c r="C83" s="29" t="s">
        <v>27</v>
      </c>
      <c r="D83" s="35"/>
      <c r="E83" s="35"/>
      <c r="F83" s="27" t="str">
        <f>E12</f>
        <v xml:space="preserve"> </v>
      </c>
      <c r="G83" s="35"/>
      <c r="H83" s="35"/>
      <c r="I83" s="35"/>
      <c r="J83" s="35"/>
      <c r="K83" s="29" t="s">
        <v>32</v>
      </c>
      <c r="L83" s="35"/>
      <c r="M83" s="170" t="str">
        <f>E18</f>
        <v xml:space="preserve"> </v>
      </c>
      <c r="N83" s="170"/>
      <c r="O83" s="170"/>
      <c r="P83" s="170"/>
      <c r="Q83" s="170"/>
      <c r="R83" s="36"/>
    </row>
    <row r="84" spans="2:18" s="1" customFormat="1" ht="14.45" customHeight="1">
      <c r="B84" s="34"/>
      <c r="C84" s="29" t="s">
        <v>30</v>
      </c>
      <c r="D84" s="35"/>
      <c r="E84" s="35"/>
      <c r="F84" s="27" t="str">
        <f>IF(E15="","",E15)</f>
        <v>Vyplň údaj</v>
      </c>
      <c r="G84" s="35"/>
      <c r="H84" s="35"/>
      <c r="I84" s="35"/>
      <c r="J84" s="35"/>
      <c r="K84" s="29" t="s">
        <v>34</v>
      </c>
      <c r="L84" s="35"/>
      <c r="M84" s="170" t="str">
        <f>E21</f>
        <v xml:space="preserve"> </v>
      </c>
      <c r="N84" s="170"/>
      <c r="O84" s="170"/>
      <c r="P84" s="170"/>
      <c r="Q84" s="170"/>
      <c r="R84" s="36"/>
    </row>
    <row r="85" spans="2:18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18" s="1" customFormat="1" ht="29.25" customHeight="1">
      <c r="B86" s="34"/>
      <c r="C86" s="220" t="s">
        <v>105</v>
      </c>
      <c r="D86" s="221"/>
      <c r="E86" s="221"/>
      <c r="F86" s="221"/>
      <c r="G86" s="221"/>
      <c r="H86" s="109"/>
      <c r="I86" s="109"/>
      <c r="J86" s="109"/>
      <c r="K86" s="109"/>
      <c r="L86" s="109"/>
      <c r="M86" s="109"/>
      <c r="N86" s="220" t="s">
        <v>106</v>
      </c>
      <c r="O86" s="221"/>
      <c r="P86" s="221"/>
      <c r="Q86" s="221"/>
      <c r="R86" s="36"/>
    </row>
    <row r="87" spans="2:18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17" t="s">
        <v>107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205">
        <f>N121</f>
        <v>0</v>
      </c>
      <c r="O88" s="222"/>
      <c r="P88" s="222"/>
      <c r="Q88" s="222"/>
      <c r="R88" s="36"/>
      <c r="AU88" s="18" t="s">
        <v>108</v>
      </c>
    </row>
    <row r="89" spans="2:18" s="6" customFormat="1" ht="24.95" customHeight="1">
      <c r="B89" s="118"/>
      <c r="C89" s="119"/>
      <c r="D89" s="120" t="s">
        <v>109</v>
      </c>
      <c r="E89" s="119"/>
      <c r="F89" s="119"/>
      <c r="G89" s="119"/>
      <c r="H89" s="119"/>
      <c r="I89" s="119"/>
      <c r="J89" s="119"/>
      <c r="K89" s="119"/>
      <c r="L89" s="119"/>
      <c r="M89" s="119"/>
      <c r="N89" s="223">
        <f>N122</f>
        <v>0</v>
      </c>
      <c r="O89" s="224"/>
      <c r="P89" s="224"/>
      <c r="Q89" s="224"/>
      <c r="R89" s="121"/>
    </row>
    <row r="90" spans="2:18" s="7" customFormat="1" ht="19.9" customHeight="1">
      <c r="B90" s="122"/>
      <c r="C90" s="123"/>
      <c r="D90" s="97" t="s">
        <v>110</v>
      </c>
      <c r="E90" s="123"/>
      <c r="F90" s="123"/>
      <c r="G90" s="123"/>
      <c r="H90" s="123"/>
      <c r="I90" s="123"/>
      <c r="J90" s="123"/>
      <c r="K90" s="123"/>
      <c r="L90" s="123"/>
      <c r="M90" s="123"/>
      <c r="N90" s="201">
        <f>N123</f>
        <v>0</v>
      </c>
      <c r="O90" s="225"/>
      <c r="P90" s="225"/>
      <c r="Q90" s="225"/>
      <c r="R90" s="124"/>
    </row>
    <row r="91" spans="2:18" s="7" customFormat="1" ht="19.9" customHeight="1">
      <c r="B91" s="122"/>
      <c r="C91" s="123"/>
      <c r="D91" s="97" t="s">
        <v>111</v>
      </c>
      <c r="E91" s="123"/>
      <c r="F91" s="123"/>
      <c r="G91" s="123"/>
      <c r="H91" s="123"/>
      <c r="I91" s="123"/>
      <c r="J91" s="123"/>
      <c r="K91" s="123"/>
      <c r="L91" s="123"/>
      <c r="M91" s="123"/>
      <c r="N91" s="201">
        <f>N129</f>
        <v>0</v>
      </c>
      <c r="O91" s="225"/>
      <c r="P91" s="225"/>
      <c r="Q91" s="225"/>
      <c r="R91" s="124"/>
    </row>
    <row r="92" spans="2:18" s="7" customFormat="1" ht="19.9" customHeight="1">
      <c r="B92" s="122"/>
      <c r="C92" s="123"/>
      <c r="D92" s="97" t="s">
        <v>112</v>
      </c>
      <c r="E92" s="123"/>
      <c r="F92" s="123"/>
      <c r="G92" s="123"/>
      <c r="H92" s="123"/>
      <c r="I92" s="123"/>
      <c r="J92" s="123"/>
      <c r="K92" s="123"/>
      <c r="L92" s="123"/>
      <c r="M92" s="123"/>
      <c r="N92" s="201">
        <f>N132</f>
        <v>0</v>
      </c>
      <c r="O92" s="225"/>
      <c r="P92" s="225"/>
      <c r="Q92" s="225"/>
      <c r="R92" s="124"/>
    </row>
    <row r="93" spans="2:18" s="6" customFormat="1" ht="24.95" customHeight="1">
      <c r="B93" s="118"/>
      <c r="C93" s="119"/>
      <c r="D93" s="120" t="s">
        <v>113</v>
      </c>
      <c r="E93" s="119"/>
      <c r="F93" s="119"/>
      <c r="G93" s="119"/>
      <c r="H93" s="119"/>
      <c r="I93" s="119"/>
      <c r="J93" s="119"/>
      <c r="K93" s="119"/>
      <c r="L93" s="119"/>
      <c r="M93" s="119"/>
      <c r="N93" s="223">
        <f>N136</f>
        <v>0</v>
      </c>
      <c r="O93" s="224"/>
      <c r="P93" s="224"/>
      <c r="Q93" s="224"/>
      <c r="R93" s="121"/>
    </row>
    <row r="94" spans="2:18" s="7" customFormat="1" ht="19.9" customHeight="1">
      <c r="B94" s="122"/>
      <c r="C94" s="123"/>
      <c r="D94" s="97" t="s">
        <v>114</v>
      </c>
      <c r="E94" s="123"/>
      <c r="F94" s="123"/>
      <c r="G94" s="123"/>
      <c r="H94" s="123"/>
      <c r="I94" s="123"/>
      <c r="J94" s="123"/>
      <c r="K94" s="123"/>
      <c r="L94" s="123"/>
      <c r="M94" s="123"/>
      <c r="N94" s="201">
        <f>N137</f>
        <v>0</v>
      </c>
      <c r="O94" s="225"/>
      <c r="P94" s="225"/>
      <c r="Q94" s="225"/>
      <c r="R94" s="124"/>
    </row>
    <row r="95" spans="2:18" s="1" customFormat="1" ht="21.75" customHeight="1"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6"/>
    </row>
    <row r="96" spans="2:21" s="1" customFormat="1" ht="29.25" customHeight="1">
      <c r="B96" s="34"/>
      <c r="C96" s="117" t="s">
        <v>115</v>
      </c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222">
        <f>ROUND(N97+N98+N99+N100+N101+N102,2)</f>
        <v>0</v>
      </c>
      <c r="O96" s="226"/>
      <c r="P96" s="226"/>
      <c r="Q96" s="226"/>
      <c r="R96" s="36"/>
      <c r="T96" s="125"/>
      <c r="U96" s="126" t="s">
        <v>39</v>
      </c>
    </row>
    <row r="97" spans="2:65" s="1" customFormat="1" ht="18" customHeight="1">
      <c r="B97" s="127"/>
      <c r="C97" s="128"/>
      <c r="D97" s="202" t="s">
        <v>116</v>
      </c>
      <c r="E97" s="227"/>
      <c r="F97" s="227"/>
      <c r="G97" s="227"/>
      <c r="H97" s="227"/>
      <c r="I97" s="128"/>
      <c r="J97" s="128"/>
      <c r="K97" s="128"/>
      <c r="L97" s="128"/>
      <c r="M97" s="128"/>
      <c r="N97" s="200">
        <f>ROUND(N88*T97,2)</f>
        <v>0</v>
      </c>
      <c r="O97" s="228"/>
      <c r="P97" s="228"/>
      <c r="Q97" s="228"/>
      <c r="R97" s="130"/>
      <c r="S97" s="131"/>
      <c r="T97" s="132"/>
      <c r="U97" s="133" t="s">
        <v>40</v>
      </c>
      <c r="V97" s="131"/>
      <c r="W97" s="131"/>
      <c r="X97" s="131"/>
      <c r="Y97" s="131"/>
      <c r="Z97" s="131"/>
      <c r="AA97" s="131"/>
      <c r="AB97" s="131"/>
      <c r="AC97" s="131"/>
      <c r="AD97" s="131"/>
      <c r="AE97" s="131"/>
      <c r="AF97" s="131"/>
      <c r="AG97" s="131"/>
      <c r="AH97" s="131"/>
      <c r="AI97" s="131"/>
      <c r="AJ97" s="131"/>
      <c r="AK97" s="131"/>
      <c r="AL97" s="131"/>
      <c r="AM97" s="131"/>
      <c r="AN97" s="131"/>
      <c r="AO97" s="131"/>
      <c r="AP97" s="131"/>
      <c r="AQ97" s="131"/>
      <c r="AR97" s="131"/>
      <c r="AS97" s="131"/>
      <c r="AT97" s="131"/>
      <c r="AU97" s="131"/>
      <c r="AV97" s="131"/>
      <c r="AW97" s="131"/>
      <c r="AX97" s="131"/>
      <c r="AY97" s="134" t="s">
        <v>117</v>
      </c>
      <c r="AZ97" s="131"/>
      <c r="BA97" s="131"/>
      <c r="BB97" s="131"/>
      <c r="BC97" s="131"/>
      <c r="BD97" s="131"/>
      <c r="BE97" s="135">
        <f aca="true" t="shared" si="0" ref="BE97:BE102">IF(U97="základní",N97,0)</f>
        <v>0</v>
      </c>
      <c r="BF97" s="135">
        <f aca="true" t="shared" si="1" ref="BF97:BF102">IF(U97="snížená",N97,0)</f>
        <v>0</v>
      </c>
      <c r="BG97" s="135">
        <f aca="true" t="shared" si="2" ref="BG97:BG102">IF(U97="zákl. přenesená",N97,0)</f>
        <v>0</v>
      </c>
      <c r="BH97" s="135">
        <f aca="true" t="shared" si="3" ref="BH97:BH102">IF(U97="sníž. přenesená",N97,0)</f>
        <v>0</v>
      </c>
      <c r="BI97" s="135">
        <f aca="true" t="shared" si="4" ref="BI97:BI102">IF(U97="nulová",N97,0)</f>
        <v>0</v>
      </c>
      <c r="BJ97" s="134" t="s">
        <v>83</v>
      </c>
      <c r="BK97" s="131"/>
      <c r="BL97" s="131"/>
      <c r="BM97" s="131"/>
    </row>
    <row r="98" spans="2:65" s="1" customFormat="1" ht="18" customHeight="1">
      <c r="B98" s="127"/>
      <c r="C98" s="128"/>
      <c r="D98" s="202" t="s">
        <v>118</v>
      </c>
      <c r="E98" s="227"/>
      <c r="F98" s="227"/>
      <c r="G98" s="227"/>
      <c r="H98" s="227"/>
      <c r="I98" s="128"/>
      <c r="J98" s="128"/>
      <c r="K98" s="128"/>
      <c r="L98" s="128"/>
      <c r="M98" s="128"/>
      <c r="N98" s="200">
        <f>ROUND(N88*T98,2)</f>
        <v>0</v>
      </c>
      <c r="O98" s="228"/>
      <c r="P98" s="228"/>
      <c r="Q98" s="228"/>
      <c r="R98" s="130"/>
      <c r="S98" s="131"/>
      <c r="T98" s="132"/>
      <c r="U98" s="133" t="s">
        <v>40</v>
      </c>
      <c r="V98" s="131"/>
      <c r="W98" s="131"/>
      <c r="X98" s="131"/>
      <c r="Y98" s="131"/>
      <c r="Z98" s="131"/>
      <c r="AA98" s="131"/>
      <c r="AB98" s="131"/>
      <c r="AC98" s="131"/>
      <c r="AD98" s="131"/>
      <c r="AE98" s="131"/>
      <c r="AF98" s="131"/>
      <c r="AG98" s="131"/>
      <c r="AH98" s="131"/>
      <c r="AI98" s="131"/>
      <c r="AJ98" s="131"/>
      <c r="AK98" s="131"/>
      <c r="AL98" s="131"/>
      <c r="AM98" s="131"/>
      <c r="AN98" s="131"/>
      <c r="AO98" s="131"/>
      <c r="AP98" s="131"/>
      <c r="AQ98" s="131"/>
      <c r="AR98" s="131"/>
      <c r="AS98" s="131"/>
      <c r="AT98" s="131"/>
      <c r="AU98" s="131"/>
      <c r="AV98" s="131"/>
      <c r="AW98" s="131"/>
      <c r="AX98" s="131"/>
      <c r="AY98" s="134" t="s">
        <v>117</v>
      </c>
      <c r="AZ98" s="131"/>
      <c r="BA98" s="131"/>
      <c r="BB98" s="131"/>
      <c r="BC98" s="131"/>
      <c r="BD98" s="131"/>
      <c r="BE98" s="135">
        <f t="shared" si="0"/>
        <v>0</v>
      </c>
      <c r="BF98" s="135">
        <f t="shared" si="1"/>
        <v>0</v>
      </c>
      <c r="BG98" s="135">
        <f t="shared" si="2"/>
        <v>0</v>
      </c>
      <c r="BH98" s="135">
        <f t="shared" si="3"/>
        <v>0</v>
      </c>
      <c r="BI98" s="135">
        <f t="shared" si="4"/>
        <v>0</v>
      </c>
      <c r="BJ98" s="134" t="s">
        <v>83</v>
      </c>
      <c r="BK98" s="131"/>
      <c r="BL98" s="131"/>
      <c r="BM98" s="131"/>
    </row>
    <row r="99" spans="2:65" s="1" customFormat="1" ht="18" customHeight="1">
      <c r="B99" s="127"/>
      <c r="C99" s="128"/>
      <c r="D99" s="202" t="s">
        <v>119</v>
      </c>
      <c r="E99" s="227"/>
      <c r="F99" s="227"/>
      <c r="G99" s="227"/>
      <c r="H99" s="227"/>
      <c r="I99" s="128"/>
      <c r="J99" s="128"/>
      <c r="K99" s="128"/>
      <c r="L99" s="128"/>
      <c r="M99" s="128"/>
      <c r="N99" s="200">
        <f>ROUND(N88*T99,2)</f>
        <v>0</v>
      </c>
      <c r="O99" s="228"/>
      <c r="P99" s="228"/>
      <c r="Q99" s="228"/>
      <c r="R99" s="130"/>
      <c r="S99" s="131"/>
      <c r="T99" s="132"/>
      <c r="U99" s="133" t="s">
        <v>40</v>
      </c>
      <c r="V99" s="131"/>
      <c r="W99" s="131"/>
      <c r="X99" s="131"/>
      <c r="Y99" s="131"/>
      <c r="Z99" s="131"/>
      <c r="AA99" s="131"/>
      <c r="AB99" s="131"/>
      <c r="AC99" s="131"/>
      <c r="AD99" s="131"/>
      <c r="AE99" s="131"/>
      <c r="AF99" s="131"/>
      <c r="AG99" s="131"/>
      <c r="AH99" s="131"/>
      <c r="AI99" s="131"/>
      <c r="AJ99" s="131"/>
      <c r="AK99" s="131"/>
      <c r="AL99" s="131"/>
      <c r="AM99" s="131"/>
      <c r="AN99" s="131"/>
      <c r="AO99" s="131"/>
      <c r="AP99" s="131"/>
      <c r="AQ99" s="131"/>
      <c r="AR99" s="131"/>
      <c r="AS99" s="131"/>
      <c r="AT99" s="131"/>
      <c r="AU99" s="131"/>
      <c r="AV99" s="131"/>
      <c r="AW99" s="131"/>
      <c r="AX99" s="131"/>
      <c r="AY99" s="134" t="s">
        <v>117</v>
      </c>
      <c r="AZ99" s="131"/>
      <c r="BA99" s="131"/>
      <c r="BB99" s="131"/>
      <c r="BC99" s="131"/>
      <c r="BD99" s="131"/>
      <c r="BE99" s="135">
        <f t="shared" si="0"/>
        <v>0</v>
      </c>
      <c r="BF99" s="135">
        <f t="shared" si="1"/>
        <v>0</v>
      </c>
      <c r="BG99" s="135">
        <f t="shared" si="2"/>
        <v>0</v>
      </c>
      <c r="BH99" s="135">
        <f t="shared" si="3"/>
        <v>0</v>
      </c>
      <c r="BI99" s="135">
        <f t="shared" si="4"/>
        <v>0</v>
      </c>
      <c r="BJ99" s="134" t="s">
        <v>83</v>
      </c>
      <c r="BK99" s="131"/>
      <c r="BL99" s="131"/>
      <c r="BM99" s="131"/>
    </row>
    <row r="100" spans="2:65" s="1" customFormat="1" ht="18" customHeight="1">
      <c r="B100" s="127"/>
      <c r="C100" s="128"/>
      <c r="D100" s="202" t="s">
        <v>120</v>
      </c>
      <c r="E100" s="227"/>
      <c r="F100" s="227"/>
      <c r="G100" s="227"/>
      <c r="H100" s="227"/>
      <c r="I100" s="128"/>
      <c r="J100" s="128"/>
      <c r="K100" s="128"/>
      <c r="L100" s="128"/>
      <c r="M100" s="128"/>
      <c r="N100" s="200">
        <f>ROUND(N88*T100,2)</f>
        <v>0</v>
      </c>
      <c r="O100" s="228"/>
      <c r="P100" s="228"/>
      <c r="Q100" s="228"/>
      <c r="R100" s="130"/>
      <c r="S100" s="131"/>
      <c r="T100" s="132"/>
      <c r="U100" s="133" t="s">
        <v>40</v>
      </c>
      <c r="V100" s="131"/>
      <c r="W100" s="131"/>
      <c r="X100" s="131"/>
      <c r="Y100" s="131"/>
      <c r="Z100" s="131"/>
      <c r="AA100" s="131"/>
      <c r="AB100" s="131"/>
      <c r="AC100" s="131"/>
      <c r="AD100" s="131"/>
      <c r="AE100" s="131"/>
      <c r="AF100" s="131"/>
      <c r="AG100" s="131"/>
      <c r="AH100" s="131"/>
      <c r="AI100" s="131"/>
      <c r="AJ100" s="131"/>
      <c r="AK100" s="131"/>
      <c r="AL100" s="131"/>
      <c r="AM100" s="131"/>
      <c r="AN100" s="131"/>
      <c r="AO100" s="131"/>
      <c r="AP100" s="131"/>
      <c r="AQ100" s="131"/>
      <c r="AR100" s="131"/>
      <c r="AS100" s="131"/>
      <c r="AT100" s="131"/>
      <c r="AU100" s="131"/>
      <c r="AV100" s="131"/>
      <c r="AW100" s="131"/>
      <c r="AX100" s="131"/>
      <c r="AY100" s="134" t="s">
        <v>117</v>
      </c>
      <c r="AZ100" s="131"/>
      <c r="BA100" s="131"/>
      <c r="BB100" s="131"/>
      <c r="BC100" s="131"/>
      <c r="BD100" s="131"/>
      <c r="BE100" s="135">
        <f t="shared" si="0"/>
        <v>0</v>
      </c>
      <c r="BF100" s="135">
        <f t="shared" si="1"/>
        <v>0</v>
      </c>
      <c r="BG100" s="135">
        <f t="shared" si="2"/>
        <v>0</v>
      </c>
      <c r="BH100" s="135">
        <f t="shared" si="3"/>
        <v>0</v>
      </c>
      <c r="BI100" s="135">
        <f t="shared" si="4"/>
        <v>0</v>
      </c>
      <c r="BJ100" s="134" t="s">
        <v>83</v>
      </c>
      <c r="BK100" s="131"/>
      <c r="BL100" s="131"/>
      <c r="BM100" s="131"/>
    </row>
    <row r="101" spans="2:65" s="1" customFormat="1" ht="18" customHeight="1">
      <c r="B101" s="127"/>
      <c r="C101" s="128"/>
      <c r="D101" s="202" t="s">
        <v>121</v>
      </c>
      <c r="E101" s="227"/>
      <c r="F101" s="227"/>
      <c r="G101" s="227"/>
      <c r="H101" s="227"/>
      <c r="I101" s="128"/>
      <c r="J101" s="128"/>
      <c r="K101" s="128"/>
      <c r="L101" s="128"/>
      <c r="M101" s="128"/>
      <c r="N101" s="200">
        <f>ROUND(N88*T101,2)</f>
        <v>0</v>
      </c>
      <c r="O101" s="228"/>
      <c r="P101" s="228"/>
      <c r="Q101" s="228"/>
      <c r="R101" s="130"/>
      <c r="S101" s="131"/>
      <c r="T101" s="132"/>
      <c r="U101" s="133" t="s">
        <v>40</v>
      </c>
      <c r="V101" s="131"/>
      <c r="W101" s="131"/>
      <c r="X101" s="131"/>
      <c r="Y101" s="131"/>
      <c r="Z101" s="131"/>
      <c r="AA101" s="131"/>
      <c r="AB101" s="131"/>
      <c r="AC101" s="131"/>
      <c r="AD101" s="131"/>
      <c r="AE101" s="131"/>
      <c r="AF101" s="131"/>
      <c r="AG101" s="131"/>
      <c r="AH101" s="131"/>
      <c r="AI101" s="131"/>
      <c r="AJ101" s="131"/>
      <c r="AK101" s="131"/>
      <c r="AL101" s="131"/>
      <c r="AM101" s="131"/>
      <c r="AN101" s="131"/>
      <c r="AO101" s="131"/>
      <c r="AP101" s="131"/>
      <c r="AQ101" s="131"/>
      <c r="AR101" s="131"/>
      <c r="AS101" s="131"/>
      <c r="AT101" s="131"/>
      <c r="AU101" s="131"/>
      <c r="AV101" s="131"/>
      <c r="AW101" s="131"/>
      <c r="AX101" s="131"/>
      <c r="AY101" s="134" t="s">
        <v>117</v>
      </c>
      <c r="AZ101" s="131"/>
      <c r="BA101" s="131"/>
      <c r="BB101" s="131"/>
      <c r="BC101" s="131"/>
      <c r="BD101" s="131"/>
      <c r="BE101" s="135">
        <f t="shared" si="0"/>
        <v>0</v>
      </c>
      <c r="BF101" s="135">
        <f t="shared" si="1"/>
        <v>0</v>
      </c>
      <c r="BG101" s="135">
        <f t="shared" si="2"/>
        <v>0</v>
      </c>
      <c r="BH101" s="135">
        <f t="shared" si="3"/>
        <v>0</v>
      </c>
      <c r="BI101" s="135">
        <f t="shared" si="4"/>
        <v>0</v>
      </c>
      <c r="BJ101" s="134" t="s">
        <v>83</v>
      </c>
      <c r="BK101" s="131"/>
      <c r="BL101" s="131"/>
      <c r="BM101" s="131"/>
    </row>
    <row r="102" spans="2:65" s="1" customFormat="1" ht="18" customHeight="1">
      <c r="B102" s="127"/>
      <c r="C102" s="128"/>
      <c r="D102" s="129" t="s">
        <v>122</v>
      </c>
      <c r="E102" s="128"/>
      <c r="F102" s="128"/>
      <c r="G102" s="128"/>
      <c r="H102" s="128"/>
      <c r="I102" s="128"/>
      <c r="J102" s="128"/>
      <c r="K102" s="128"/>
      <c r="L102" s="128"/>
      <c r="M102" s="128"/>
      <c r="N102" s="200">
        <f>ROUND(N88*T102,2)</f>
        <v>0</v>
      </c>
      <c r="O102" s="228"/>
      <c r="P102" s="228"/>
      <c r="Q102" s="228"/>
      <c r="R102" s="130"/>
      <c r="S102" s="131"/>
      <c r="T102" s="136"/>
      <c r="U102" s="137" t="s">
        <v>40</v>
      </c>
      <c r="V102" s="131"/>
      <c r="W102" s="131"/>
      <c r="X102" s="131"/>
      <c r="Y102" s="131"/>
      <c r="Z102" s="131"/>
      <c r="AA102" s="131"/>
      <c r="AB102" s="131"/>
      <c r="AC102" s="131"/>
      <c r="AD102" s="131"/>
      <c r="AE102" s="131"/>
      <c r="AF102" s="131"/>
      <c r="AG102" s="131"/>
      <c r="AH102" s="131"/>
      <c r="AI102" s="131"/>
      <c r="AJ102" s="131"/>
      <c r="AK102" s="131"/>
      <c r="AL102" s="131"/>
      <c r="AM102" s="131"/>
      <c r="AN102" s="131"/>
      <c r="AO102" s="131"/>
      <c r="AP102" s="131"/>
      <c r="AQ102" s="131"/>
      <c r="AR102" s="131"/>
      <c r="AS102" s="131"/>
      <c r="AT102" s="131"/>
      <c r="AU102" s="131"/>
      <c r="AV102" s="131"/>
      <c r="AW102" s="131"/>
      <c r="AX102" s="131"/>
      <c r="AY102" s="134" t="s">
        <v>123</v>
      </c>
      <c r="AZ102" s="131"/>
      <c r="BA102" s="131"/>
      <c r="BB102" s="131"/>
      <c r="BC102" s="131"/>
      <c r="BD102" s="131"/>
      <c r="BE102" s="135">
        <f t="shared" si="0"/>
        <v>0</v>
      </c>
      <c r="BF102" s="135">
        <f t="shared" si="1"/>
        <v>0</v>
      </c>
      <c r="BG102" s="135">
        <f t="shared" si="2"/>
        <v>0</v>
      </c>
      <c r="BH102" s="135">
        <f t="shared" si="3"/>
        <v>0</v>
      </c>
      <c r="BI102" s="135">
        <f t="shared" si="4"/>
        <v>0</v>
      </c>
      <c r="BJ102" s="134" t="s">
        <v>83</v>
      </c>
      <c r="BK102" s="131"/>
      <c r="BL102" s="131"/>
      <c r="BM102" s="131"/>
    </row>
    <row r="103" spans="2:18" s="1" customFormat="1" ht="13.5">
      <c r="B103" s="34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6"/>
    </row>
    <row r="104" spans="2:18" s="1" customFormat="1" ht="29.25" customHeight="1">
      <c r="B104" s="34"/>
      <c r="C104" s="108" t="s">
        <v>93</v>
      </c>
      <c r="D104" s="109"/>
      <c r="E104" s="109"/>
      <c r="F104" s="109"/>
      <c r="G104" s="109"/>
      <c r="H104" s="109"/>
      <c r="I104" s="109"/>
      <c r="J104" s="109"/>
      <c r="K104" s="109"/>
      <c r="L104" s="206">
        <f>ROUND(SUM(N88+N96),2)</f>
        <v>0</v>
      </c>
      <c r="M104" s="206"/>
      <c r="N104" s="206"/>
      <c r="O104" s="206"/>
      <c r="P104" s="206"/>
      <c r="Q104" s="206"/>
      <c r="R104" s="36"/>
    </row>
    <row r="105" spans="2:18" s="1" customFormat="1" ht="6.95" customHeight="1">
      <c r="B105" s="58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60"/>
    </row>
    <row r="109" spans="2:18" s="1" customFormat="1" ht="6.95" customHeight="1">
      <c r="B109" s="61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3"/>
    </row>
    <row r="110" spans="2:18" s="1" customFormat="1" ht="36.95" customHeight="1">
      <c r="B110" s="34"/>
      <c r="C110" s="166" t="s">
        <v>124</v>
      </c>
      <c r="D110" s="211"/>
      <c r="E110" s="211"/>
      <c r="F110" s="211"/>
      <c r="G110" s="211"/>
      <c r="H110" s="211"/>
      <c r="I110" s="211"/>
      <c r="J110" s="211"/>
      <c r="K110" s="211"/>
      <c r="L110" s="211"/>
      <c r="M110" s="211"/>
      <c r="N110" s="211"/>
      <c r="O110" s="211"/>
      <c r="P110" s="211"/>
      <c r="Q110" s="211"/>
      <c r="R110" s="36"/>
    </row>
    <row r="111" spans="2:18" s="1" customFormat="1" ht="6.95" customHeight="1">
      <c r="B111" s="34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6"/>
    </row>
    <row r="112" spans="2:18" s="1" customFormat="1" ht="30" customHeight="1">
      <c r="B112" s="34"/>
      <c r="C112" s="29" t="s">
        <v>19</v>
      </c>
      <c r="D112" s="35"/>
      <c r="E112" s="35"/>
      <c r="F112" s="209" t="str">
        <f>F6</f>
        <v>Atletický stadion Na Skalce_Česká Třebová</v>
      </c>
      <c r="G112" s="210"/>
      <c r="H112" s="210"/>
      <c r="I112" s="210"/>
      <c r="J112" s="210"/>
      <c r="K112" s="210"/>
      <c r="L112" s="210"/>
      <c r="M112" s="210"/>
      <c r="N112" s="210"/>
      <c r="O112" s="210"/>
      <c r="P112" s="210"/>
      <c r="Q112" s="35"/>
      <c r="R112" s="36"/>
    </row>
    <row r="113" spans="2:18" s="1" customFormat="1" ht="36.95" customHeight="1">
      <c r="B113" s="34"/>
      <c r="C113" s="68" t="s">
        <v>101</v>
      </c>
      <c r="D113" s="35"/>
      <c r="E113" s="35"/>
      <c r="F113" s="186" t="str">
        <f>F7</f>
        <v>SO 01 - Příprava území</v>
      </c>
      <c r="G113" s="211"/>
      <c r="H113" s="211"/>
      <c r="I113" s="211"/>
      <c r="J113" s="211"/>
      <c r="K113" s="211"/>
      <c r="L113" s="211"/>
      <c r="M113" s="211"/>
      <c r="N113" s="211"/>
      <c r="O113" s="211"/>
      <c r="P113" s="211"/>
      <c r="Q113" s="35"/>
      <c r="R113" s="36"/>
    </row>
    <row r="114" spans="2:18" s="1" customFormat="1" ht="6.95" customHeight="1"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6"/>
    </row>
    <row r="115" spans="2:18" s="1" customFormat="1" ht="18" customHeight="1">
      <c r="B115" s="34"/>
      <c r="C115" s="29" t="s">
        <v>23</v>
      </c>
      <c r="D115" s="35"/>
      <c r="E115" s="35"/>
      <c r="F115" s="27" t="str">
        <f>F9</f>
        <v xml:space="preserve"> </v>
      </c>
      <c r="G115" s="35"/>
      <c r="H115" s="35"/>
      <c r="I115" s="35"/>
      <c r="J115" s="35"/>
      <c r="K115" s="29" t="s">
        <v>25</v>
      </c>
      <c r="L115" s="35"/>
      <c r="M115" s="213" t="str">
        <f>IF(O9="","",O9)</f>
        <v>28. 2. 2018</v>
      </c>
      <c r="N115" s="213"/>
      <c r="O115" s="213"/>
      <c r="P115" s="213"/>
      <c r="Q115" s="35"/>
      <c r="R115" s="36"/>
    </row>
    <row r="116" spans="2:18" s="1" customFormat="1" ht="6.95" customHeight="1"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6"/>
    </row>
    <row r="117" spans="2:18" s="1" customFormat="1" ht="13.5">
      <c r="B117" s="34"/>
      <c r="C117" s="29" t="s">
        <v>27</v>
      </c>
      <c r="D117" s="35"/>
      <c r="E117" s="35"/>
      <c r="F117" s="27" t="str">
        <f>E12</f>
        <v xml:space="preserve"> </v>
      </c>
      <c r="G117" s="35"/>
      <c r="H117" s="35"/>
      <c r="I117" s="35"/>
      <c r="J117" s="35"/>
      <c r="K117" s="29" t="s">
        <v>32</v>
      </c>
      <c r="L117" s="35"/>
      <c r="M117" s="170" t="str">
        <f>E18</f>
        <v xml:space="preserve"> </v>
      </c>
      <c r="N117" s="170"/>
      <c r="O117" s="170"/>
      <c r="P117" s="170"/>
      <c r="Q117" s="170"/>
      <c r="R117" s="36"/>
    </row>
    <row r="118" spans="2:18" s="1" customFormat="1" ht="14.45" customHeight="1">
      <c r="B118" s="34"/>
      <c r="C118" s="29" t="s">
        <v>30</v>
      </c>
      <c r="D118" s="35"/>
      <c r="E118" s="35"/>
      <c r="F118" s="27" t="str">
        <f>IF(E15="","",E15)</f>
        <v>Vyplň údaj</v>
      </c>
      <c r="G118" s="35"/>
      <c r="H118" s="35"/>
      <c r="I118" s="35"/>
      <c r="J118" s="35"/>
      <c r="K118" s="29" t="s">
        <v>34</v>
      </c>
      <c r="L118" s="35"/>
      <c r="M118" s="170" t="str">
        <f>E21</f>
        <v xml:space="preserve"> </v>
      </c>
      <c r="N118" s="170"/>
      <c r="O118" s="170"/>
      <c r="P118" s="170"/>
      <c r="Q118" s="170"/>
      <c r="R118" s="36"/>
    </row>
    <row r="119" spans="2:18" s="1" customFormat="1" ht="10.35" customHeight="1"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6"/>
    </row>
    <row r="120" spans="2:27" s="8" customFormat="1" ht="29.25" customHeight="1">
      <c r="B120" s="138"/>
      <c r="C120" s="139" t="s">
        <v>125</v>
      </c>
      <c r="D120" s="140" t="s">
        <v>126</v>
      </c>
      <c r="E120" s="140" t="s">
        <v>57</v>
      </c>
      <c r="F120" s="229" t="s">
        <v>127</v>
      </c>
      <c r="G120" s="229"/>
      <c r="H120" s="229"/>
      <c r="I120" s="229"/>
      <c r="J120" s="140" t="s">
        <v>128</v>
      </c>
      <c r="K120" s="140" t="s">
        <v>129</v>
      </c>
      <c r="L120" s="229" t="s">
        <v>130</v>
      </c>
      <c r="M120" s="229"/>
      <c r="N120" s="229" t="s">
        <v>106</v>
      </c>
      <c r="O120" s="229"/>
      <c r="P120" s="229"/>
      <c r="Q120" s="230"/>
      <c r="R120" s="141"/>
      <c r="T120" s="75" t="s">
        <v>131</v>
      </c>
      <c r="U120" s="76" t="s">
        <v>39</v>
      </c>
      <c r="V120" s="76" t="s">
        <v>132</v>
      </c>
      <c r="W120" s="76" t="s">
        <v>133</v>
      </c>
      <c r="X120" s="76" t="s">
        <v>134</v>
      </c>
      <c r="Y120" s="76" t="s">
        <v>135</v>
      </c>
      <c r="Z120" s="76" t="s">
        <v>136</v>
      </c>
      <c r="AA120" s="77" t="s">
        <v>137</v>
      </c>
    </row>
    <row r="121" spans="2:63" s="1" customFormat="1" ht="29.25" customHeight="1">
      <c r="B121" s="34"/>
      <c r="C121" s="79" t="s">
        <v>103</v>
      </c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234">
        <f>BK121</f>
        <v>0</v>
      </c>
      <c r="O121" s="235"/>
      <c r="P121" s="235"/>
      <c r="Q121" s="235"/>
      <c r="R121" s="36"/>
      <c r="T121" s="78"/>
      <c r="U121" s="50"/>
      <c r="V121" s="50"/>
      <c r="W121" s="142">
        <f>W122+W136+W140</f>
        <v>0</v>
      </c>
      <c r="X121" s="50"/>
      <c r="Y121" s="142">
        <f>Y122+Y136+Y140</f>
        <v>0</v>
      </c>
      <c r="Z121" s="50"/>
      <c r="AA121" s="143">
        <f>AA122+AA136+AA140</f>
        <v>75.06049999999999</v>
      </c>
      <c r="AT121" s="18" t="s">
        <v>74</v>
      </c>
      <c r="AU121" s="18" t="s">
        <v>108</v>
      </c>
      <c r="BK121" s="144">
        <f>BK122+BK136+BK140</f>
        <v>0</v>
      </c>
    </row>
    <row r="122" spans="2:63" s="9" customFormat="1" ht="37.35" customHeight="1">
      <c r="B122" s="145"/>
      <c r="C122" s="146"/>
      <c r="D122" s="147" t="s">
        <v>109</v>
      </c>
      <c r="E122" s="147"/>
      <c r="F122" s="147"/>
      <c r="G122" s="147"/>
      <c r="H122" s="147"/>
      <c r="I122" s="147"/>
      <c r="J122" s="147"/>
      <c r="K122" s="147"/>
      <c r="L122" s="147"/>
      <c r="M122" s="147"/>
      <c r="N122" s="236">
        <f>BK122</f>
        <v>0</v>
      </c>
      <c r="O122" s="223"/>
      <c r="P122" s="223"/>
      <c r="Q122" s="223"/>
      <c r="R122" s="148"/>
      <c r="T122" s="149"/>
      <c r="U122" s="146"/>
      <c r="V122" s="146"/>
      <c r="W122" s="150">
        <f>W123+W129+W132</f>
        <v>0</v>
      </c>
      <c r="X122" s="146"/>
      <c r="Y122" s="150">
        <f>Y123+Y129+Y132</f>
        <v>0</v>
      </c>
      <c r="Z122" s="146"/>
      <c r="AA122" s="151">
        <f>AA123+AA129+AA132</f>
        <v>73.37519999999999</v>
      </c>
      <c r="AR122" s="152" t="s">
        <v>83</v>
      </c>
      <c r="AT122" s="153" t="s">
        <v>74</v>
      </c>
      <c r="AU122" s="153" t="s">
        <v>75</v>
      </c>
      <c r="AY122" s="152" t="s">
        <v>138</v>
      </c>
      <c r="BK122" s="154">
        <f>BK123+BK129+BK132</f>
        <v>0</v>
      </c>
    </row>
    <row r="123" spans="2:63" s="9" customFormat="1" ht="19.9" customHeight="1">
      <c r="B123" s="145"/>
      <c r="C123" s="146"/>
      <c r="D123" s="155" t="s">
        <v>110</v>
      </c>
      <c r="E123" s="155"/>
      <c r="F123" s="155"/>
      <c r="G123" s="155"/>
      <c r="H123" s="155"/>
      <c r="I123" s="155"/>
      <c r="J123" s="155"/>
      <c r="K123" s="155"/>
      <c r="L123" s="155"/>
      <c r="M123" s="155"/>
      <c r="N123" s="237">
        <f>BK123</f>
        <v>0</v>
      </c>
      <c r="O123" s="238"/>
      <c r="P123" s="238"/>
      <c r="Q123" s="238"/>
      <c r="R123" s="148"/>
      <c r="T123" s="149"/>
      <c r="U123" s="146"/>
      <c r="V123" s="146"/>
      <c r="W123" s="150">
        <f>SUM(W124:W128)</f>
        <v>0</v>
      </c>
      <c r="X123" s="146"/>
      <c r="Y123" s="150">
        <f>SUM(Y124:Y128)</f>
        <v>0</v>
      </c>
      <c r="Z123" s="146"/>
      <c r="AA123" s="151">
        <f>SUM(AA124:AA128)</f>
        <v>0</v>
      </c>
      <c r="AR123" s="152" t="s">
        <v>83</v>
      </c>
      <c r="AT123" s="153" t="s">
        <v>74</v>
      </c>
      <c r="AU123" s="153" t="s">
        <v>83</v>
      </c>
      <c r="AY123" s="152" t="s">
        <v>138</v>
      </c>
      <c r="BK123" s="154">
        <f>SUM(BK124:BK128)</f>
        <v>0</v>
      </c>
    </row>
    <row r="124" spans="2:65" s="1" customFormat="1" ht="25.5" customHeight="1">
      <c r="B124" s="127"/>
      <c r="C124" s="156" t="s">
        <v>83</v>
      </c>
      <c r="D124" s="156" t="s">
        <v>139</v>
      </c>
      <c r="E124" s="157" t="s">
        <v>140</v>
      </c>
      <c r="F124" s="231" t="s">
        <v>141</v>
      </c>
      <c r="G124" s="231"/>
      <c r="H124" s="231"/>
      <c r="I124" s="231"/>
      <c r="J124" s="158" t="s">
        <v>142</v>
      </c>
      <c r="K124" s="159">
        <v>54.491</v>
      </c>
      <c r="L124" s="232">
        <v>0</v>
      </c>
      <c r="M124" s="232"/>
      <c r="N124" s="233">
        <f>ROUND(L124*K124,2)</f>
        <v>0</v>
      </c>
      <c r="O124" s="233"/>
      <c r="P124" s="233"/>
      <c r="Q124" s="233"/>
      <c r="R124" s="130"/>
      <c r="T124" s="160" t="s">
        <v>5</v>
      </c>
      <c r="U124" s="43" t="s">
        <v>40</v>
      </c>
      <c r="V124" s="35"/>
      <c r="W124" s="161">
        <f>V124*K124</f>
        <v>0</v>
      </c>
      <c r="X124" s="161">
        <v>0</v>
      </c>
      <c r="Y124" s="161">
        <f>X124*K124</f>
        <v>0</v>
      </c>
      <c r="Z124" s="161">
        <v>0</v>
      </c>
      <c r="AA124" s="162">
        <f>Z124*K124</f>
        <v>0</v>
      </c>
      <c r="AR124" s="18" t="s">
        <v>143</v>
      </c>
      <c r="AT124" s="18" t="s">
        <v>139</v>
      </c>
      <c r="AU124" s="18" t="s">
        <v>99</v>
      </c>
      <c r="AY124" s="18" t="s">
        <v>138</v>
      </c>
      <c r="BE124" s="101">
        <f>IF(U124="základní",N124,0)</f>
        <v>0</v>
      </c>
      <c r="BF124" s="101">
        <f>IF(U124="snížená",N124,0)</f>
        <v>0</v>
      </c>
      <c r="BG124" s="101">
        <f>IF(U124="zákl. přenesená",N124,0)</f>
        <v>0</v>
      </c>
      <c r="BH124" s="101">
        <f>IF(U124="sníž. přenesená",N124,0)</f>
        <v>0</v>
      </c>
      <c r="BI124" s="101">
        <f>IF(U124="nulová",N124,0)</f>
        <v>0</v>
      </c>
      <c r="BJ124" s="18" t="s">
        <v>83</v>
      </c>
      <c r="BK124" s="101">
        <f>ROUND(L124*K124,2)</f>
        <v>0</v>
      </c>
      <c r="BL124" s="18" t="s">
        <v>143</v>
      </c>
      <c r="BM124" s="18" t="s">
        <v>144</v>
      </c>
    </row>
    <row r="125" spans="2:65" s="1" customFormat="1" ht="25.5" customHeight="1">
      <c r="B125" s="127"/>
      <c r="C125" s="156" t="s">
        <v>99</v>
      </c>
      <c r="D125" s="156" t="s">
        <v>139</v>
      </c>
      <c r="E125" s="157" t="s">
        <v>145</v>
      </c>
      <c r="F125" s="231" t="s">
        <v>146</v>
      </c>
      <c r="G125" s="231"/>
      <c r="H125" s="231"/>
      <c r="I125" s="231"/>
      <c r="J125" s="158" t="s">
        <v>142</v>
      </c>
      <c r="K125" s="159">
        <v>2092.509</v>
      </c>
      <c r="L125" s="232">
        <v>0</v>
      </c>
      <c r="M125" s="232"/>
      <c r="N125" s="233">
        <f>ROUND(L125*K125,2)</f>
        <v>0</v>
      </c>
      <c r="O125" s="233"/>
      <c r="P125" s="233"/>
      <c r="Q125" s="233"/>
      <c r="R125" s="130"/>
      <c r="T125" s="160" t="s">
        <v>5</v>
      </c>
      <c r="U125" s="43" t="s">
        <v>40</v>
      </c>
      <c r="V125" s="35"/>
      <c r="W125" s="161">
        <f>V125*K125</f>
        <v>0</v>
      </c>
      <c r="X125" s="161">
        <v>0</v>
      </c>
      <c r="Y125" s="161">
        <f>X125*K125</f>
        <v>0</v>
      </c>
      <c r="Z125" s="161">
        <v>0</v>
      </c>
      <c r="AA125" s="162">
        <f>Z125*K125</f>
        <v>0</v>
      </c>
      <c r="AR125" s="18" t="s">
        <v>143</v>
      </c>
      <c r="AT125" s="18" t="s">
        <v>139</v>
      </c>
      <c r="AU125" s="18" t="s">
        <v>99</v>
      </c>
      <c r="AY125" s="18" t="s">
        <v>138</v>
      </c>
      <c r="BE125" s="101">
        <f>IF(U125="základní",N125,0)</f>
        <v>0</v>
      </c>
      <c r="BF125" s="101">
        <f>IF(U125="snížená",N125,0)</f>
        <v>0</v>
      </c>
      <c r="BG125" s="101">
        <f>IF(U125="zákl. přenesená",N125,0)</f>
        <v>0</v>
      </c>
      <c r="BH125" s="101">
        <f>IF(U125="sníž. přenesená",N125,0)</f>
        <v>0</v>
      </c>
      <c r="BI125" s="101">
        <f>IF(U125="nulová",N125,0)</f>
        <v>0</v>
      </c>
      <c r="BJ125" s="18" t="s">
        <v>83</v>
      </c>
      <c r="BK125" s="101">
        <f>ROUND(L125*K125,2)</f>
        <v>0</v>
      </c>
      <c r="BL125" s="18" t="s">
        <v>143</v>
      </c>
      <c r="BM125" s="18" t="s">
        <v>147</v>
      </c>
    </row>
    <row r="126" spans="2:65" s="1" customFormat="1" ht="25.5" customHeight="1">
      <c r="B126" s="127"/>
      <c r="C126" s="156" t="s">
        <v>148</v>
      </c>
      <c r="D126" s="156" t="s">
        <v>139</v>
      </c>
      <c r="E126" s="157" t="s">
        <v>149</v>
      </c>
      <c r="F126" s="231" t="s">
        <v>150</v>
      </c>
      <c r="G126" s="231"/>
      <c r="H126" s="231"/>
      <c r="I126" s="231"/>
      <c r="J126" s="158" t="s">
        <v>142</v>
      </c>
      <c r="K126" s="159">
        <v>2147</v>
      </c>
      <c r="L126" s="232">
        <v>0</v>
      </c>
      <c r="M126" s="232"/>
      <c r="N126" s="233">
        <f>ROUND(L126*K126,2)</f>
        <v>0</v>
      </c>
      <c r="O126" s="233"/>
      <c r="P126" s="233"/>
      <c r="Q126" s="233"/>
      <c r="R126" s="130"/>
      <c r="T126" s="160" t="s">
        <v>5</v>
      </c>
      <c r="U126" s="43" t="s">
        <v>40</v>
      </c>
      <c r="V126" s="35"/>
      <c r="W126" s="161">
        <f>V126*K126</f>
        <v>0</v>
      </c>
      <c r="X126" s="161">
        <v>0</v>
      </c>
      <c r="Y126" s="161">
        <f>X126*K126</f>
        <v>0</v>
      </c>
      <c r="Z126" s="161">
        <v>0</v>
      </c>
      <c r="AA126" s="162">
        <f>Z126*K126</f>
        <v>0</v>
      </c>
      <c r="AR126" s="18" t="s">
        <v>143</v>
      </c>
      <c r="AT126" s="18" t="s">
        <v>139</v>
      </c>
      <c r="AU126" s="18" t="s">
        <v>99</v>
      </c>
      <c r="AY126" s="18" t="s">
        <v>138</v>
      </c>
      <c r="BE126" s="101">
        <f>IF(U126="základní",N126,0)</f>
        <v>0</v>
      </c>
      <c r="BF126" s="101">
        <f>IF(U126="snížená",N126,0)</f>
        <v>0</v>
      </c>
      <c r="BG126" s="101">
        <f>IF(U126="zákl. přenesená",N126,0)</f>
        <v>0</v>
      </c>
      <c r="BH126" s="101">
        <f>IF(U126="sníž. přenesená",N126,0)</f>
        <v>0</v>
      </c>
      <c r="BI126" s="101">
        <f>IF(U126="nulová",N126,0)</f>
        <v>0</v>
      </c>
      <c r="BJ126" s="18" t="s">
        <v>83</v>
      </c>
      <c r="BK126" s="101">
        <f>ROUND(L126*K126,2)</f>
        <v>0</v>
      </c>
      <c r="BL126" s="18" t="s">
        <v>143</v>
      </c>
      <c r="BM126" s="18" t="s">
        <v>151</v>
      </c>
    </row>
    <row r="127" spans="2:65" s="1" customFormat="1" ht="16.5" customHeight="1">
      <c r="B127" s="127"/>
      <c r="C127" s="156" t="s">
        <v>152</v>
      </c>
      <c r="D127" s="156" t="s">
        <v>139</v>
      </c>
      <c r="E127" s="157" t="s">
        <v>153</v>
      </c>
      <c r="F127" s="231" t="s">
        <v>154</v>
      </c>
      <c r="G127" s="231"/>
      <c r="H127" s="231"/>
      <c r="I127" s="231"/>
      <c r="J127" s="158" t="s">
        <v>142</v>
      </c>
      <c r="K127" s="159">
        <v>2147</v>
      </c>
      <c r="L127" s="232">
        <v>0</v>
      </c>
      <c r="M127" s="232"/>
      <c r="N127" s="233">
        <f>ROUND(L127*K127,2)</f>
        <v>0</v>
      </c>
      <c r="O127" s="233"/>
      <c r="P127" s="233"/>
      <c r="Q127" s="233"/>
      <c r="R127" s="130"/>
      <c r="T127" s="160" t="s">
        <v>5</v>
      </c>
      <c r="U127" s="43" t="s">
        <v>40</v>
      </c>
      <c r="V127" s="35"/>
      <c r="W127" s="161">
        <f>V127*K127</f>
        <v>0</v>
      </c>
      <c r="X127" s="161">
        <v>0</v>
      </c>
      <c r="Y127" s="161">
        <f>X127*K127</f>
        <v>0</v>
      </c>
      <c r="Z127" s="161">
        <v>0</v>
      </c>
      <c r="AA127" s="162">
        <f>Z127*K127</f>
        <v>0</v>
      </c>
      <c r="AR127" s="18" t="s">
        <v>143</v>
      </c>
      <c r="AT127" s="18" t="s">
        <v>139</v>
      </c>
      <c r="AU127" s="18" t="s">
        <v>99</v>
      </c>
      <c r="AY127" s="18" t="s">
        <v>138</v>
      </c>
      <c r="BE127" s="101">
        <f>IF(U127="základní",N127,0)</f>
        <v>0</v>
      </c>
      <c r="BF127" s="101">
        <f>IF(U127="snížená",N127,0)</f>
        <v>0</v>
      </c>
      <c r="BG127" s="101">
        <f>IF(U127="zákl. přenesená",N127,0)</f>
        <v>0</v>
      </c>
      <c r="BH127" s="101">
        <f>IF(U127="sníž. přenesená",N127,0)</f>
        <v>0</v>
      </c>
      <c r="BI127" s="101">
        <f>IF(U127="nulová",N127,0)</f>
        <v>0</v>
      </c>
      <c r="BJ127" s="18" t="s">
        <v>83</v>
      </c>
      <c r="BK127" s="101">
        <f>ROUND(L127*K127,2)</f>
        <v>0</v>
      </c>
      <c r="BL127" s="18" t="s">
        <v>143</v>
      </c>
      <c r="BM127" s="18" t="s">
        <v>155</v>
      </c>
    </row>
    <row r="128" spans="2:65" s="1" customFormat="1" ht="25.5" customHeight="1">
      <c r="B128" s="127"/>
      <c r="C128" s="156" t="s">
        <v>156</v>
      </c>
      <c r="D128" s="156" t="s">
        <v>139</v>
      </c>
      <c r="E128" s="157" t="s">
        <v>157</v>
      </c>
      <c r="F128" s="231" t="s">
        <v>158</v>
      </c>
      <c r="G128" s="231"/>
      <c r="H128" s="231"/>
      <c r="I128" s="231"/>
      <c r="J128" s="158" t="s">
        <v>159</v>
      </c>
      <c r="K128" s="159">
        <v>3220.5</v>
      </c>
      <c r="L128" s="232">
        <v>0</v>
      </c>
      <c r="M128" s="232"/>
      <c r="N128" s="233">
        <f>ROUND(L128*K128,2)</f>
        <v>0</v>
      </c>
      <c r="O128" s="233"/>
      <c r="P128" s="233"/>
      <c r="Q128" s="233"/>
      <c r="R128" s="130"/>
      <c r="T128" s="160" t="s">
        <v>5</v>
      </c>
      <c r="U128" s="43" t="s">
        <v>40</v>
      </c>
      <c r="V128" s="35"/>
      <c r="W128" s="161">
        <f>V128*K128</f>
        <v>0</v>
      </c>
      <c r="X128" s="161">
        <v>0</v>
      </c>
      <c r="Y128" s="161">
        <f>X128*K128</f>
        <v>0</v>
      </c>
      <c r="Z128" s="161">
        <v>0</v>
      </c>
      <c r="AA128" s="162">
        <f>Z128*K128</f>
        <v>0</v>
      </c>
      <c r="AR128" s="18" t="s">
        <v>143</v>
      </c>
      <c r="AT128" s="18" t="s">
        <v>139</v>
      </c>
      <c r="AU128" s="18" t="s">
        <v>99</v>
      </c>
      <c r="AY128" s="18" t="s">
        <v>138</v>
      </c>
      <c r="BE128" s="101">
        <f>IF(U128="základní",N128,0)</f>
        <v>0</v>
      </c>
      <c r="BF128" s="101">
        <f>IF(U128="snížená",N128,0)</f>
        <v>0</v>
      </c>
      <c r="BG128" s="101">
        <f>IF(U128="zákl. přenesená",N128,0)</f>
        <v>0</v>
      </c>
      <c r="BH128" s="101">
        <f>IF(U128="sníž. přenesená",N128,0)</f>
        <v>0</v>
      </c>
      <c r="BI128" s="101">
        <f>IF(U128="nulová",N128,0)</f>
        <v>0</v>
      </c>
      <c r="BJ128" s="18" t="s">
        <v>83</v>
      </c>
      <c r="BK128" s="101">
        <f>ROUND(L128*K128,2)</f>
        <v>0</v>
      </c>
      <c r="BL128" s="18" t="s">
        <v>143</v>
      </c>
      <c r="BM128" s="18" t="s">
        <v>160</v>
      </c>
    </row>
    <row r="129" spans="2:63" s="9" customFormat="1" ht="29.85" customHeight="1">
      <c r="B129" s="145"/>
      <c r="C129" s="146"/>
      <c r="D129" s="155" t="s">
        <v>111</v>
      </c>
      <c r="E129" s="155"/>
      <c r="F129" s="155"/>
      <c r="G129" s="155"/>
      <c r="H129" s="155"/>
      <c r="I129" s="155"/>
      <c r="J129" s="155"/>
      <c r="K129" s="155"/>
      <c r="L129" s="155"/>
      <c r="M129" s="155"/>
      <c r="N129" s="239">
        <f>BK129</f>
        <v>0</v>
      </c>
      <c r="O129" s="240"/>
      <c r="P129" s="240"/>
      <c r="Q129" s="240"/>
      <c r="R129" s="148"/>
      <c r="T129" s="149"/>
      <c r="U129" s="146"/>
      <c r="V129" s="146"/>
      <c r="W129" s="150">
        <f>SUM(W130:W131)</f>
        <v>0</v>
      </c>
      <c r="X129" s="146"/>
      <c r="Y129" s="150">
        <f>SUM(Y130:Y131)</f>
        <v>0</v>
      </c>
      <c r="Z129" s="146"/>
      <c r="AA129" s="151">
        <f>SUM(AA130:AA131)</f>
        <v>73.37519999999999</v>
      </c>
      <c r="AR129" s="152" t="s">
        <v>83</v>
      </c>
      <c r="AT129" s="153" t="s">
        <v>74</v>
      </c>
      <c r="AU129" s="153" t="s">
        <v>83</v>
      </c>
      <c r="AY129" s="152" t="s">
        <v>138</v>
      </c>
      <c r="BK129" s="154">
        <f>SUM(BK130:BK131)</f>
        <v>0</v>
      </c>
    </row>
    <row r="130" spans="2:65" s="1" customFormat="1" ht="25.5" customHeight="1">
      <c r="B130" s="127"/>
      <c r="C130" s="156" t="s">
        <v>143</v>
      </c>
      <c r="D130" s="156" t="s">
        <v>139</v>
      </c>
      <c r="E130" s="157" t="s">
        <v>161</v>
      </c>
      <c r="F130" s="231" t="s">
        <v>162</v>
      </c>
      <c r="G130" s="231"/>
      <c r="H130" s="231"/>
      <c r="I130" s="231"/>
      <c r="J130" s="158" t="s">
        <v>142</v>
      </c>
      <c r="K130" s="159">
        <v>17.973</v>
      </c>
      <c r="L130" s="232">
        <v>0</v>
      </c>
      <c r="M130" s="232"/>
      <c r="N130" s="233">
        <f>ROUND(L130*K130,2)</f>
        <v>0</v>
      </c>
      <c r="O130" s="233"/>
      <c r="P130" s="233"/>
      <c r="Q130" s="233"/>
      <c r="R130" s="130"/>
      <c r="T130" s="160" t="s">
        <v>5</v>
      </c>
      <c r="U130" s="43" t="s">
        <v>40</v>
      </c>
      <c r="V130" s="35"/>
      <c r="W130" s="161">
        <f>V130*K130</f>
        <v>0</v>
      </c>
      <c r="X130" s="161">
        <v>0</v>
      </c>
      <c r="Y130" s="161">
        <f>X130*K130</f>
        <v>0</v>
      </c>
      <c r="Z130" s="161">
        <v>2.4</v>
      </c>
      <c r="AA130" s="162">
        <f>Z130*K130</f>
        <v>43.1352</v>
      </c>
      <c r="AR130" s="18" t="s">
        <v>143</v>
      </c>
      <c r="AT130" s="18" t="s">
        <v>139</v>
      </c>
      <c r="AU130" s="18" t="s">
        <v>99</v>
      </c>
      <c r="AY130" s="18" t="s">
        <v>138</v>
      </c>
      <c r="BE130" s="101">
        <f>IF(U130="základní",N130,0)</f>
        <v>0</v>
      </c>
      <c r="BF130" s="101">
        <f>IF(U130="snížená",N130,0)</f>
        <v>0</v>
      </c>
      <c r="BG130" s="101">
        <f>IF(U130="zákl. přenesená",N130,0)</f>
        <v>0</v>
      </c>
      <c r="BH130" s="101">
        <f>IF(U130="sníž. přenesená",N130,0)</f>
        <v>0</v>
      </c>
      <c r="BI130" s="101">
        <f>IF(U130="nulová",N130,0)</f>
        <v>0</v>
      </c>
      <c r="BJ130" s="18" t="s">
        <v>83</v>
      </c>
      <c r="BK130" s="101">
        <f>ROUND(L130*K130,2)</f>
        <v>0</v>
      </c>
      <c r="BL130" s="18" t="s">
        <v>143</v>
      </c>
      <c r="BM130" s="18" t="s">
        <v>163</v>
      </c>
    </row>
    <row r="131" spans="2:65" s="1" customFormat="1" ht="16.5" customHeight="1">
      <c r="B131" s="127"/>
      <c r="C131" s="156" t="s">
        <v>164</v>
      </c>
      <c r="D131" s="156" t="s">
        <v>139</v>
      </c>
      <c r="E131" s="157" t="s">
        <v>165</v>
      </c>
      <c r="F131" s="231" t="s">
        <v>166</v>
      </c>
      <c r="G131" s="231"/>
      <c r="H131" s="231"/>
      <c r="I131" s="231"/>
      <c r="J131" s="158" t="s">
        <v>142</v>
      </c>
      <c r="K131" s="159">
        <v>12.6</v>
      </c>
      <c r="L131" s="232">
        <v>0</v>
      </c>
      <c r="M131" s="232"/>
      <c r="N131" s="233">
        <f>ROUND(L131*K131,2)</f>
        <v>0</v>
      </c>
      <c r="O131" s="233"/>
      <c r="P131" s="233"/>
      <c r="Q131" s="233"/>
      <c r="R131" s="130"/>
      <c r="T131" s="160" t="s">
        <v>5</v>
      </c>
      <c r="U131" s="43" t="s">
        <v>40</v>
      </c>
      <c r="V131" s="35"/>
      <c r="W131" s="161">
        <f>V131*K131</f>
        <v>0</v>
      </c>
      <c r="X131" s="161">
        <v>0</v>
      </c>
      <c r="Y131" s="161">
        <f>X131*K131</f>
        <v>0</v>
      </c>
      <c r="Z131" s="161">
        <v>2.4</v>
      </c>
      <c r="AA131" s="162">
        <f>Z131*K131</f>
        <v>30.24</v>
      </c>
      <c r="AR131" s="18" t="s">
        <v>143</v>
      </c>
      <c r="AT131" s="18" t="s">
        <v>139</v>
      </c>
      <c r="AU131" s="18" t="s">
        <v>99</v>
      </c>
      <c r="AY131" s="18" t="s">
        <v>138</v>
      </c>
      <c r="BE131" s="101">
        <f>IF(U131="základní",N131,0)</f>
        <v>0</v>
      </c>
      <c r="BF131" s="101">
        <f>IF(U131="snížená",N131,0)</f>
        <v>0</v>
      </c>
      <c r="BG131" s="101">
        <f>IF(U131="zákl. přenesená",N131,0)</f>
        <v>0</v>
      </c>
      <c r="BH131" s="101">
        <f>IF(U131="sníž. přenesená",N131,0)</f>
        <v>0</v>
      </c>
      <c r="BI131" s="101">
        <f>IF(U131="nulová",N131,0)</f>
        <v>0</v>
      </c>
      <c r="BJ131" s="18" t="s">
        <v>83</v>
      </c>
      <c r="BK131" s="101">
        <f>ROUND(L131*K131,2)</f>
        <v>0</v>
      </c>
      <c r="BL131" s="18" t="s">
        <v>143</v>
      </c>
      <c r="BM131" s="18" t="s">
        <v>167</v>
      </c>
    </row>
    <row r="132" spans="2:63" s="9" customFormat="1" ht="29.85" customHeight="1">
      <c r="B132" s="145"/>
      <c r="C132" s="146"/>
      <c r="D132" s="155" t="s">
        <v>112</v>
      </c>
      <c r="E132" s="155"/>
      <c r="F132" s="155"/>
      <c r="G132" s="155"/>
      <c r="H132" s="155"/>
      <c r="I132" s="155"/>
      <c r="J132" s="155"/>
      <c r="K132" s="155"/>
      <c r="L132" s="155"/>
      <c r="M132" s="155"/>
      <c r="N132" s="239">
        <f>BK132</f>
        <v>0</v>
      </c>
      <c r="O132" s="240"/>
      <c r="P132" s="240"/>
      <c r="Q132" s="240"/>
      <c r="R132" s="148"/>
      <c r="T132" s="149"/>
      <c r="U132" s="146"/>
      <c r="V132" s="146"/>
      <c r="W132" s="150">
        <f>SUM(W133:W135)</f>
        <v>0</v>
      </c>
      <c r="X132" s="146"/>
      <c r="Y132" s="150">
        <f>SUM(Y133:Y135)</f>
        <v>0</v>
      </c>
      <c r="Z132" s="146"/>
      <c r="AA132" s="151">
        <f>SUM(AA133:AA135)</f>
        <v>0</v>
      </c>
      <c r="AR132" s="152" t="s">
        <v>83</v>
      </c>
      <c r="AT132" s="153" t="s">
        <v>74</v>
      </c>
      <c r="AU132" s="153" t="s">
        <v>83</v>
      </c>
      <c r="AY132" s="152" t="s">
        <v>138</v>
      </c>
      <c r="BK132" s="154">
        <f>SUM(BK133:BK135)</f>
        <v>0</v>
      </c>
    </row>
    <row r="133" spans="2:65" s="1" customFormat="1" ht="38.25" customHeight="1">
      <c r="B133" s="127"/>
      <c r="C133" s="156" t="s">
        <v>168</v>
      </c>
      <c r="D133" s="156" t="s">
        <v>139</v>
      </c>
      <c r="E133" s="157" t="s">
        <v>169</v>
      </c>
      <c r="F133" s="231" t="s">
        <v>170</v>
      </c>
      <c r="G133" s="231"/>
      <c r="H133" s="231"/>
      <c r="I133" s="231"/>
      <c r="J133" s="158" t="s">
        <v>159</v>
      </c>
      <c r="K133" s="159">
        <v>75.061</v>
      </c>
      <c r="L133" s="232">
        <v>0</v>
      </c>
      <c r="M133" s="232"/>
      <c r="N133" s="233">
        <f>ROUND(L133*K133,2)</f>
        <v>0</v>
      </c>
      <c r="O133" s="233"/>
      <c r="P133" s="233"/>
      <c r="Q133" s="233"/>
      <c r="R133" s="130"/>
      <c r="T133" s="160" t="s">
        <v>5</v>
      </c>
      <c r="U133" s="43" t="s">
        <v>40</v>
      </c>
      <c r="V133" s="35"/>
      <c r="W133" s="161">
        <f>V133*K133</f>
        <v>0</v>
      </c>
      <c r="X133" s="161">
        <v>0</v>
      </c>
      <c r="Y133" s="161">
        <f>X133*K133</f>
        <v>0</v>
      </c>
      <c r="Z133" s="161">
        <v>0</v>
      </c>
      <c r="AA133" s="162">
        <f>Z133*K133</f>
        <v>0</v>
      </c>
      <c r="AR133" s="18" t="s">
        <v>143</v>
      </c>
      <c r="AT133" s="18" t="s">
        <v>139</v>
      </c>
      <c r="AU133" s="18" t="s">
        <v>99</v>
      </c>
      <c r="AY133" s="18" t="s">
        <v>138</v>
      </c>
      <c r="BE133" s="101">
        <f>IF(U133="základní",N133,0)</f>
        <v>0</v>
      </c>
      <c r="BF133" s="101">
        <f>IF(U133="snížená",N133,0)</f>
        <v>0</v>
      </c>
      <c r="BG133" s="101">
        <f>IF(U133="zákl. přenesená",N133,0)</f>
        <v>0</v>
      </c>
      <c r="BH133" s="101">
        <f>IF(U133="sníž. přenesená",N133,0)</f>
        <v>0</v>
      </c>
      <c r="BI133" s="101">
        <f>IF(U133="nulová",N133,0)</f>
        <v>0</v>
      </c>
      <c r="BJ133" s="18" t="s">
        <v>83</v>
      </c>
      <c r="BK133" s="101">
        <f>ROUND(L133*K133,2)</f>
        <v>0</v>
      </c>
      <c r="BL133" s="18" t="s">
        <v>143</v>
      </c>
      <c r="BM133" s="18" t="s">
        <v>171</v>
      </c>
    </row>
    <row r="134" spans="2:65" s="1" customFormat="1" ht="25.5" customHeight="1">
      <c r="B134" s="127"/>
      <c r="C134" s="156" t="s">
        <v>172</v>
      </c>
      <c r="D134" s="156" t="s">
        <v>139</v>
      </c>
      <c r="E134" s="157" t="s">
        <v>173</v>
      </c>
      <c r="F134" s="231" t="s">
        <v>174</v>
      </c>
      <c r="G134" s="231"/>
      <c r="H134" s="231"/>
      <c r="I134" s="231"/>
      <c r="J134" s="158" t="s">
        <v>159</v>
      </c>
      <c r="K134" s="159">
        <v>750.61</v>
      </c>
      <c r="L134" s="232">
        <v>0</v>
      </c>
      <c r="M134" s="232"/>
      <c r="N134" s="233">
        <f>ROUND(L134*K134,2)</f>
        <v>0</v>
      </c>
      <c r="O134" s="233"/>
      <c r="P134" s="233"/>
      <c r="Q134" s="233"/>
      <c r="R134" s="130"/>
      <c r="T134" s="160" t="s">
        <v>5</v>
      </c>
      <c r="U134" s="43" t="s">
        <v>40</v>
      </c>
      <c r="V134" s="35"/>
      <c r="W134" s="161">
        <f>V134*K134</f>
        <v>0</v>
      </c>
      <c r="X134" s="161">
        <v>0</v>
      </c>
      <c r="Y134" s="161">
        <f>X134*K134</f>
        <v>0</v>
      </c>
      <c r="Z134" s="161">
        <v>0</v>
      </c>
      <c r="AA134" s="162">
        <f>Z134*K134</f>
        <v>0</v>
      </c>
      <c r="AR134" s="18" t="s">
        <v>143</v>
      </c>
      <c r="AT134" s="18" t="s">
        <v>139</v>
      </c>
      <c r="AU134" s="18" t="s">
        <v>99</v>
      </c>
      <c r="AY134" s="18" t="s">
        <v>138</v>
      </c>
      <c r="BE134" s="101">
        <f>IF(U134="základní",N134,0)</f>
        <v>0</v>
      </c>
      <c r="BF134" s="101">
        <f>IF(U134="snížená",N134,0)</f>
        <v>0</v>
      </c>
      <c r="BG134" s="101">
        <f>IF(U134="zákl. přenesená",N134,0)</f>
        <v>0</v>
      </c>
      <c r="BH134" s="101">
        <f>IF(U134="sníž. přenesená",N134,0)</f>
        <v>0</v>
      </c>
      <c r="BI134" s="101">
        <f>IF(U134="nulová",N134,0)</f>
        <v>0</v>
      </c>
      <c r="BJ134" s="18" t="s">
        <v>83</v>
      </c>
      <c r="BK134" s="101">
        <f>ROUND(L134*K134,2)</f>
        <v>0</v>
      </c>
      <c r="BL134" s="18" t="s">
        <v>143</v>
      </c>
      <c r="BM134" s="18" t="s">
        <v>175</v>
      </c>
    </row>
    <row r="135" spans="2:65" s="1" customFormat="1" ht="38.25" customHeight="1">
      <c r="B135" s="127"/>
      <c r="C135" s="156" t="s">
        <v>176</v>
      </c>
      <c r="D135" s="156" t="s">
        <v>139</v>
      </c>
      <c r="E135" s="157" t="s">
        <v>177</v>
      </c>
      <c r="F135" s="231" t="s">
        <v>178</v>
      </c>
      <c r="G135" s="231"/>
      <c r="H135" s="231"/>
      <c r="I135" s="231"/>
      <c r="J135" s="158" t="s">
        <v>159</v>
      </c>
      <c r="K135" s="159">
        <v>116.508</v>
      </c>
      <c r="L135" s="232">
        <v>0</v>
      </c>
      <c r="M135" s="232"/>
      <c r="N135" s="233">
        <f>ROUND(L135*K135,2)</f>
        <v>0</v>
      </c>
      <c r="O135" s="233"/>
      <c r="P135" s="233"/>
      <c r="Q135" s="233"/>
      <c r="R135" s="130"/>
      <c r="T135" s="160" t="s">
        <v>5</v>
      </c>
      <c r="U135" s="43" t="s">
        <v>40</v>
      </c>
      <c r="V135" s="35"/>
      <c r="W135" s="161">
        <f>V135*K135</f>
        <v>0</v>
      </c>
      <c r="X135" s="161">
        <v>0</v>
      </c>
      <c r="Y135" s="161">
        <f>X135*K135</f>
        <v>0</v>
      </c>
      <c r="Z135" s="161">
        <v>0</v>
      </c>
      <c r="AA135" s="162">
        <f>Z135*K135</f>
        <v>0</v>
      </c>
      <c r="AR135" s="18" t="s">
        <v>143</v>
      </c>
      <c r="AT135" s="18" t="s">
        <v>139</v>
      </c>
      <c r="AU135" s="18" t="s">
        <v>99</v>
      </c>
      <c r="AY135" s="18" t="s">
        <v>138</v>
      </c>
      <c r="BE135" s="101">
        <f>IF(U135="základní",N135,0)</f>
        <v>0</v>
      </c>
      <c r="BF135" s="101">
        <f>IF(U135="snížená",N135,0)</f>
        <v>0</v>
      </c>
      <c r="BG135" s="101">
        <f>IF(U135="zákl. přenesená",N135,0)</f>
        <v>0</v>
      </c>
      <c r="BH135" s="101">
        <f>IF(U135="sníž. přenesená",N135,0)</f>
        <v>0</v>
      </c>
      <c r="BI135" s="101">
        <f>IF(U135="nulová",N135,0)</f>
        <v>0</v>
      </c>
      <c r="BJ135" s="18" t="s">
        <v>83</v>
      </c>
      <c r="BK135" s="101">
        <f>ROUND(L135*K135,2)</f>
        <v>0</v>
      </c>
      <c r="BL135" s="18" t="s">
        <v>143</v>
      </c>
      <c r="BM135" s="18" t="s">
        <v>179</v>
      </c>
    </row>
    <row r="136" spans="2:63" s="9" customFormat="1" ht="37.35" customHeight="1">
      <c r="B136" s="145"/>
      <c r="C136" s="146"/>
      <c r="D136" s="147" t="s">
        <v>113</v>
      </c>
      <c r="E136" s="147"/>
      <c r="F136" s="147"/>
      <c r="G136" s="147"/>
      <c r="H136" s="147"/>
      <c r="I136" s="147"/>
      <c r="J136" s="147"/>
      <c r="K136" s="147"/>
      <c r="L136" s="147"/>
      <c r="M136" s="147"/>
      <c r="N136" s="241">
        <f>BK136</f>
        <v>0</v>
      </c>
      <c r="O136" s="242"/>
      <c r="P136" s="242"/>
      <c r="Q136" s="242"/>
      <c r="R136" s="148"/>
      <c r="T136" s="149"/>
      <c r="U136" s="146"/>
      <c r="V136" s="146"/>
      <c r="W136" s="150">
        <f>W137</f>
        <v>0</v>
      </c>
      <c r="X136" s="146"/>
      <c r="Y136" s="150">
        <f>Y137</f>
        <v>0</v>
      </c>
      <c r="Z136" s="146"/>
      <c r="AA136" s="151">
        <f>AA137</f>
        <v>1.6853</v>
      </c>
      <c r="AR136" s="152" t="s">
        <v>99</v>
      </c>
      <c r="AT136" s="153" t="s">
        <v>74</v>
      </c>
      <c r="AU136" s="153" t="s">
        <v>75</v>
      </c>
      <c r="AY136" s="152" t="s">
        <v>138</v>
      </c>
      <c r="BK136" s="154">
        <f>BK137</f>
        <v>0</v>
      </c>
    </row>
    <row r="137" spans="2:63" s="9" customFormat="1" ht="19.9" customHeight="1">
      <c r="B137" s="145"/>
      <c r="C137" s="146"/>
      <c r="D137" s="155" t="s">
        <v>114</v>
      </c>
      <c r="E137" s="155"/>
      <c r="F137" s="155"/>
      <c r="G137" s="155"/>
      <c r="H137" s="155"/>
      <c r="I137" s="155"/>
      <c r="J137" s="155"/>
      <c r="K137" s="155"/>
      <c r="L137" s="155"/>
      <c r="M137" s="155"/>
      <c r="N137" s="237">
        <f>BK137</f>
        <v>0</v>
      </c>
      <c r="O137" s="238"/>
      <c r="P137" s="238"/>
      <c r="Q137" s="238"/>
      <c r="R137" s="148"/>
      <c r="T137" s="149"/>
      <c r="U137" s="146"/>
      <c r="V137" s="146"/>
      <c r="W137" s="150">
        <f>SUM(W138:W139)</f>
        <v>0</v>
      </c>
      <c r="X137" s="146"/>
      <c r="Y137" s="150">
        <f>SUM(Y138:Y139)</f>
        <v>0</v>
      </c>
      <c r="Z137" s="146"/>
      <c r="AA137" s="151">
        <f>SUM(AA138:AA139)</f>
        <v>1.6853</v>
      </c>
      <c r="AR137" s="152" t="s">
        <v>99</v>
      </c>
      <c r="AT137" s="153" t="s">
        <v>74</v>
      </c>
      <c r="AU137" s="153" t="s">
        <v>83</v>
      </c>
      <c r="AY137" s="152" t="s">
        <v>138</v>
      </c>
      <c r="BK137" s="154">
        <f>SUM(BK138:BK139)</f>
        <v>0</v>
      </c>
    </row>
    <row r="138" spans="2:65" s="1" customFormat="1" ht="38.25" customHeight="1">
      <c r="B138" s="127"/>
      <c r="C138" s="156" t="s">
        <v>180</v>
      </c>
      <c r="D138" s="156" t="s">
        <v>139</v>
      </c>
      <c r="E138" s="157" t="s">
        <v>181</v>
      </c>
      <c r="F138" s="231" t="s">
        <v>182</v>
      </c>
      <c r="G138" s="231"/>
      <c r="H138" s="231"/>
      <c r="I138" s="231"/>
      <c r="J138" s="158" t="s">
        <v>183</v>
      </c>
      <c r="K138" s="159">
        <v>185.3</v>
      </c>
      <c r="L138" s="232">
        <v>0</v>
      </c>
      <c r="M138" s="232"/>
      <c r="N138" s="233">
        <f>ROUND(L138*K138,2)</f>
        <v>0</v>
      </c>
      <c r="O138" s="233"/>
      <c r="P138" s="233"/>
      <c r="Q138" s="233"/>
      <c r="R138" s="130"/>
      <c r="T138" s="160" t="s">
        <v>5</v>
      </c>
      <c r="U138" s="43" t="s">
        <v>40</v>
      </c>
      <c r="V138" s="35"/>
      <c r="W138" s="161">
        <f>V138*K138</f>
        <v>0</v>
      </c>
      <c r="X138" s="161">
        <v>0</v>
      </c>
      <c r="Y138" s="161">
        <f>X138*K138</f>
        <v>0</v>
      </c>
      <c r="Z138" s="161">
        <v>0.001</v>
      </c>
      <c r="AA138" s="162">
        <f>Z138*K138</f>
        <v>0.18530000000000002</v>
      </c>
      <c r="AR138" s="18" t="s">
        <v>184</v>
      </c>
      <c r="AT138" s="18" t="s">
        <v>139</v>
      </c>
      <c r="AU138" s="18" t="s">
        <v>99</v>
      </c>
      <c r="AY138" s="18" t="s">
        <v>138</v>
      </c>
      <c r="BE138" s="101">
        <f>IF(U138="základní",N138,0)</f>
        <v>0</v>
      </c>
      <c r="BF138" s="101">
        <f>IF(U138="snížená",N138,0)</f>
        <v>0</v>
      </c>
      <c r="BG138" s="101">
        <f>IF(U138="zákl. přenesená",N138,0)</f>
        <v>0</v>
      </c>
      <c r="BH138" s="101">
        <f>IF(U138="sníž. přenesená",N138,0)</f>
        <v>0</v>
      </c>
      <c r="BI138" s="101">
        <f>IF(U138="nulová",N138,0)</f>
        <v>0</v>
      </c>
      <c r="BJ138" s="18" t="s">
        <v>83</v>
      </c>
      <c r="BK138" s="101">
        <f>ROUND(L138*K138,2)</f>
        <v>0</v>
      </c>
      <c r="BL138" s="18" t="s">
        <v>184</v>
      </c>
      <c r="BM138" s="18" t="s">
        <v>185</v>
      </c>
    </row>
    <row r="139" spans="2:65" s="1" customFormat="1" ht="38.25" customHeight="1">
      <c r="B139" s="127"/>
      <c r="C139" s="156" t="s">
        <v>186</v>
      </c>
      <c r="D139" s="156" t="s">
        <v>139</v>
      </c>
      <c r="E139" s="157" t="s">
        <v>187</v>
      </c>
      <c r="F139" s="231" t="s">
        <v>188</v>
      </c>
      <c r="G139" s="231"/>
      <c r="H139" s="231"/>
      <c r="I139" s="231"/>
      <c r="J139" s="158" t="s">
        <v>183</v>
      </c>
      <c r="K139" s="159">
        <v>1500</v>
      </c>
      <c r="L139" s="232">
        <v>0</v>
      </c>
      <c r="M139" s="232"/>
      <c r="N139" s="233">
        <f>ROUND(L139*K139,2)</f>
        <v>0</v>
      </c>
      <c r="O139" s="233"/>
      <c r="P139" s="233"/>
      <c r="Q139" s="233"/>
      <c r="R139" s="130"/>
      <c r="T139" s="160" t="s">
        <v>5</v>
      </c>
      <c r="U139" s="43" t="s">
        <v>40</v>
      </c>
      <c r="V139" s="35"/>
      <c r="W139" s="161">
        <f>V139*K139</f>
        <v>0</v>
      </c>
      <c r="X139" s="161">
        <v>0</v>
      </c>
      <c r="Y139" s="161">
        <f>X139*K139</f>
        <v>0</v>
      </c>
      <c r="Z139" s="161">
        <v>0.001</v>
      </c>
      <c r="AA139" s="162">
        <f>Z139*K139</f>
        <v>1.5</v>
      </c>
      <c r="AR139" s="18" t="s">
        <v>184</v>
      </c>
      <c r="AT139" s="18" t="s">
        <v>139</v>
      </c>
      <c r="AU139" s="18" t="s">
        <v>99</v>
      </c>
      <c r="AY139" s="18" t="s">
        <v>138</v>
      </c>
      <c r="BE139" s="101">
        <f>IF(U139="základní",N139,0)</f>
        <v>0</v>
      </c>
      <c r="BF139" s="101">
        <f>IF(U139="snížená",N139,0)</f>
        <v>0</v>
      </c>
      <c r="BG139" s="101">
        <f>IF(U139="zákl. přenesená",N139,0)</f>
        <v>0</v>
      </c>
      <c r="BH139" s="101">
        <f>IF(U139="sníž. přenesená",N139,0)</f>
        <v>0</v>
      </c>
      <c r="BI139" s="101">
        <f>IF(U139="nulová",N139,0)</f>
        <v>0</v>
      </c>
      <c r="BJ139" s="18" t="s">
        <v>83</v>
      </c>
      <c r="BK139" s="101">
        <f>ROUND(L139*K139,2)</f>
        <v>0</v>
      </c>
      <c r="BL139" s="18" t="s">
        <v>184</v>
      </c>
      <c r="BM139" s="18" t="s">
        <v>189</v>
      </c>
    </row>
    <row r="140" spans="2:63" s="1" customFormat="1" ht="49.9" customHeight="1">
      <c r="B140" s="34"/>
      <c r="C140" s="35"/>
      <c r="D140" s="147" t="s">
        <v>190</v>
      </c>
      <c r="E140" s="35"/>
      <c r="F140" s="35"/>
      <c r="G140" s="35"/>
      <c r="H140" s="35"/>
      <c r="I140" s="35"/>
      <c r="J140" s="35"/>
      <c r="K140" s="35"/>
      <c r="L140" s="35"/>
      <c r="M140" s="35"/>
      <c r="N140" s="241">
        <f>BK140</f>
        <v>0</v>
      </c>
      <c r="O140" s="242"/>
      <c r="P140" s="242"/>
      <c r="Q140" s="242"/>
      <c r="R140" s="36"/>
      <c r="T140" s="163"/>
      <c r="U140" s="55"/>
      <c r="V140" s="55"/>
      <c r="W140" s="55"/>
      <c r="X140" s="55"/>
      <c r="Y140" s="55"/>
      <c r="Z140" s="55"/>
      <c r="AA140" s="57"/>
      <c r="AT140" s="18" t="s">
        <v>74</v>
      </c>
      <c r="AU140" s="18" t="s">
        <v>75</v>
      </c>
      <c r="AY140" s="18" t="s">
        <v>191</v>
      </c>
      <c r="BK140" s="101">
        <v>0</v>
      </c>
    </row>
    <row r="141" spans="2:18" s="1" customFormat="1" ht="6.95" customHeight="1">
      <c r="B141" s="58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60"/>
    </row>
  </sheetData>
  <mergeCells count="112">
    <mergeCell ref="S2:AC2"/>
    <mergeCell ref="N121:Q121"/>
    <mergeCell ref="N122:Q122"/>
    <mergeCell ref="N123:Q123"/>
    <mergeCell ref="N129:Q129"/>
    <mergeCell ref="N132:Q132"/>
    <mergeCell ref="N136:Q136"/>
    <mergeCell ref="N137:Q137"/>
    <mergeCell ref="N140:Q140"/>
    <mergeCell ref="H1:K1"/>
    <mergeCell ref="F135:I135"/>
    <mergeCell ref="L135:M135"/>
    <mergeCell ref="N135:Q135"/>
    <mergeCell ref="F138:I138"/>
    <mergeCell ref="L138:M138"/>
    <mergeCell ref="N138:Q138"/>
    <mergeCell ref="F139:I139"/>
    <mergeCell ref="L139:M139"/>
    <mergeCell ref="N139:Q139"/>
    <mergeCell ref="F131:I131"/>
    <mergeCell ref="L131:M131"/>
    <mergeCell ref="N131:Q131"/>
    <mergeCell ref="F133:I133"/>
    <mergeCell ref="L133:M133"/>
    <mergeCell ref="N133:Q133"/>
    <mergeCell ref="F134:I134"/>
    <mergeCell ref="L134:M134"/>
    <mergeCell ref="N134:Q134"/>
    <mergeCell ref="F127:I127"/>
    <mergeCell ref="L127:M127"/>
    <mergeCell ref="N127:Q127"/>
    <mergeCell ref="F128:I128"/>
    <mergeCell ref="L128:M128"/>
    <mergeCell ref="N128:Q128"/>
    <mergeCell ref="F130:I130"/>
    <mergeCell ref="L130:M130"/>
    <mergeCell ref="N130:Q130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L104:Q104"/>
    <mergeCell ref="C110:Q110"/>
    <mergeCell ref="F112:P112"/>
    <mergeCell ref="F113:P113"/>
    <mergeCell ref="M115:P115"/>
    <mergeCell ref="M117:Q117"/>
    <mergeCell ref="M118:Q118"/>
    <mergeCell ref="F120:I120"/>
    <mergeCell ref="L120:M120"/>
    <mergeCell ref="N120:Q120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N102:Q102"/>
    <mergeCell ref="N89:Q89"/>
    <mergeCell ref="N90:Q90"/>
    <mergeCell ref="N91:Q91"/>
    <mergeCell ref="N92:Q92"/>
    <mergeCell ref="N93:Q93"/>
    <mergeCell ref="N94:Q94"/>
    <mergeCell ref="N96:Q96"/>
    <mergeCell ref="D97:H97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hyperlinks>
    <hyperlink ref="F1:G1" location="C2" display="1) Krycí list rozpočtu"/>
    <hyperlink ref="H1:K1" location="C86" display="2) Rekapitulace rozpočtu"/>
    <hyperlink ref="L1" location="C120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MARHOLD-PC\Marhold</dc:creator>
  <cp:keywords/>
  <dc:description/>
  <cp:lastModifiedBy>Hlaváček Martin</cp:lastModifiedBy>
  <dcterms:created xsi:type="dcterms:W3CDTF">2018-03-13T11:13:28Z</dcterms:created>
  <dcterms:modified xsi:type="dcterms:W3CDTF">2018-03-13T11:19:53Z</dcterms:modified>
  <cp:category/>
  <cp:version/>
  <cp:contentType/>
  <cp:contentStatus/>
</cp:coreProperties>
</file>