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<sst xmlns="http://schemas.openxmlformats.org/spreadsheetml/2006/main" count="197" uniqueCount="127">
  <si>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</si>
  <si>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</si>
  <si>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</si>
  <si>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</si>
  <si>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</si>
  <si>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</si>
  <si>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</si>
  <si>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</si>
  <si>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</si>
  <si>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</si>
  <si>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</si>
  <si>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</si>
  <si>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7</t>
  </si>
  <si>
    <t>Poznámka:</t>
  </si>
  <si>
    <t>Objekt</t>
  </si>
  <si>
    <t>Kód</t>
  </si>
  <si>
    <t>57</t>
  </si>
  <si>
    <t>573431112R00</t>
  </si>
  <si>
    <t>573431113R00</t>
  </si>
  <si>
    <t>572753111R00</t>
  </si>
  <si>
    <t>572763151R00</t>
  </si>
  <si>
    <t>93</t>
  </si>
  <si>
    <t>938909311R00</t>
  </si>
  <si>
    <t>H22</t>
  </si>
  <si>
    <t>998225111R00</t>
  </si>
  <si>
    <t>Zkrácený popis</t>
  </si>
  <si>
    <t>Rozměry</t>
  </si>
  <si>
    <t>Kryty pozemních komunikací, letišť a ploch z kameniva nebo živičné</t>
  </si>
  <si>
    <t>Nátěr živičný s posypem, emulze siliční,1,40 kg/m2</t>
  </si>
  <si>
    <t>Nátěr živičný s posypem, emulze siliční,1,60 kg/m2</t>
  </si>
  <si>
    <t>Vyrovnání povrchu krytů asfaltovým betonem</t>
  </si>
  <si>
    <t>Vyspravení výtluků metodou Patch</t>
  </si>
  <si>
    <t>Různé dokončovací konstrukce a práce inženýrských staveb</t>
  </si>
  <si>
    <t>Odstranění nánosu z povrchu živičného nebo beton.</t>
  </si>
  <si>
    <t>Komunikace pozemní a letiště</t>
  </si>
  <si>
    <t>Přesun hmot, pozemní komunikace, kryt živičný</t>
  </si>
  <si>
    <t>MJ</t>
  </si>
  <si>
    <t>m2</t>
  </si>
  <si>
    <t>t</t>
  </si>
  <si>
    <t>Doba výstavby:</t>
  </si>
  <si>
    <t>Začátek výstavby:</t>
  </si>
  <si>
    <t>Konec výstavby:</t>
  </si>
  <si>
    <t>Zpracováno dne:</t>
  </si>
  <si>
    <t>Množství</t>
  </si>
  <si>
    <t>Cena/MJ</t>
  </si>
  <si>
    <t>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</si>
  <si>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</si>
  <si>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</si>
  <si>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</si>
  <si>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</si>
  <si>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</si>
  <si>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</si>
  <si>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</si>
  <si>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</si>
  <si>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 </t>
  </si>
  <si>
    <t>Celkem</t>
  </si>
  <si>
    <t>Hmotnost (t)</t>
  </si>
  <si>
    <t>Jednot.</t>
  </si>
  <si>
    <t>Cenová</t>
  </si>
  <si>
    <t>soustava</t>
  </si>
  <si>
    <t>RTS 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</si>
  <si>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</si>
  <si>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</si>
  <si>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</si>
  <si>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</si>
  <si>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</si>
  <si>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</si>
  <si>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</si>
  <si>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</si>
  <si>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</si>
  <si>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57_</t>
  </si>
  <si>
    <t>93_</t>
  </si>
  <si>
    <t>H22_</t>
  </si>
  <si>
    <t>5_</t>
  </si>
  <si>
    <t>9_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</si>
  <si>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</si>
  <si>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</si>
  <si>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</si>
  <si>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</si>
  <si>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</si>
  <si>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</si>
  <si>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</si>
  <si>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</si>
  <si>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</si>
  <si>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</si>
  <si>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</si>
  <si>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</si>
  <si>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</si>
  <si>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</si>
  <si>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</si>
  <si>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</si>
  <si>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</si>
  <si>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</si>
  <si>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</si>
  <si>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</si>
  <si>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</si>
  <si>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</si>
  <si>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</si>
  <si>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</si>
  <si>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</si>
  <si>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</si>
  <si>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</si>
  <si>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</si>
  <si>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</si>
  <si>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</si>
  <si>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</si>
  <si>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</si>
  <si>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</si>
  <si>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</si>
  <si>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</si>
  <si>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</si>
  <si>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</si>
  <si>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</si>
  <si>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</si>
  <si>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</si>
  <si>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</si>
  <si>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</si>
  <si>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</si>
  <si>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</si>
  <si>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</si>
  <si>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</si>
  <si>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</si>
  <si>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</si>
  <si>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Město Česká Třebová</t>
  </si>
  <si>
    <t>Oparva MK Česká Třebová</t>
  </si>
  <si>
    <t>Čeká Třebová, ul. Semaninská</t>
  </si>
  <si>
    <t>Oprava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</si>
</sst>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9" fillId="34" borderId="26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left"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1" fillId="0" borderId="26" xfId="0" applyNumberFormat="1" applyFont="1" applyFill="1" applyBorder="1" applyAlignment="1" applyProtection="1">
      <alignment horizontal="right" vertical="center"/>
      <protection/>
    </xf>
    <xf numFmtId="49" fontId="11" fillId="0" borderId="26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0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" fontId="11" fillId="9" borderId="26" xfId="0" applyNumberFormat="1" applyFont="1" applyFill="1" applyBorder="1" applyAlignment="1" applyProtection="1">
      <alignment horizontal="righ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2" xfId="0" applyNumberFormat="1" applyFont="1" applyFill="1" applyBorder="1" applyAlignment="1" applyProtection="1">
      <alignment horizontal="left" vertical="center"/>
      <protection/>
    </xf>
    <xf numFmtId="49" fontId="11" fillId="0" borderId="43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left" vertical="center"/>
      <protection/>
    </xf>
    <xf numFmtId="49" fontId="10" fillId="34" borderId="45" xfId="0" applyNumberFormat="1" applyFont="1" applyFill="1" applyBorder="1" applyAlignment="1" applyProtection="1">
      <alignment horizontal="left" vertical="center"/>
      <protection/>
    </xf>
    <xf numFmtId="0" fontId="10" fillId="34" borderId="46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9" borderId="45" xfId="0" applyNumberFormat="1" applyFont="1" applyFill="1" applyBorder="1" applyAlignment="1" applyProtection="1">
      <alignment horizontal="left" vertical="center"/>
      <protection/>
    </xf>
    <xf numFmtId="0" fontId="11" fillId="9" borderId="3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21" sqref="G2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3.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12.75">
      <c r="A2" s="70" t="s">
        <v>1</v>
      </c>
      <c r="B2" s="71"/>
      <c r="C2" s="71"/>
      <c r="D2" s="72" t="s">
        <v>124</v>
      </c>
      <c r="E2" s="57"/>
      <c r="F2" s="74" t="s">
        <v>39</v>
      </c>
      <c r="G2" s="71"/>
      <c r="H2" s="74" t="s">
        <v>6</v>
      </c>
      <c r="I2" s="75" t="s">
        <v>49</v>
      </c>
      <c r="J2" s="76" t="s">
        <v>123</v>
      </c>
      <c r="K2" s="77"/>
      <c r="L2" s="77"/>
      <c r="M2" s="78"/>
      <c r="N2" s="28"/>
    </row>
    <row r="3" spans="1:14" ht="12.75">
      <c r="A3" s="66"/>
      <c r="B3" s="59"/>
      <c r="C3" s="59"/>
      <c r="D3" s="73"/>
      <c r="E3" s="73"/>
      <c r="F3" s="59"/>
      <c r="G3" s="59"/>
      <c r="H3" s="59"/>
      <c r="I3" s="59"/>
      <c r="J3" s="79"/>
      <c r="K3" s="79"/>
      <c r="L3" s="79"/>
      <c r="M3" s="80"/>
      <c r="N3" s="28"/>
    </row>
    <row r="4" spans="1:14" ht="12.75">
      <c r="A4" s="60" t="s">
        <v>2</v>
      </c>
      <c r="B4" s="59"/>
      <c r="C4" s="59"/>
      <c r="D4" s="67" t="s">
        <v>126</v>
      </c>
      <c r="E4" s="59"/>
      <c r="F4" s="63" t="s">
        <v>40</v>
      </c>
      <c r="G4" s="59"/>
      <c r="H4" s="63"/>
      <c r="I4" s="58" t="s">
        <v>50</v>
      </c>
      <c r="J4" s="63" t="s">
        <v>54</v>
      </c>
      <c r="K4" s="59"/>
      <c r="L4" s="59"/>
      <c r="M4" s="64"/>
      <c r="N4" s="28"/>
    </row>
    <row r="5" spans="1:14" ht="12.75">
      <c r="A5" s="66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4"/>
      <c r="N5" s="28"/>
    </row>
    <row r="6" spans="1:14" ht="12.75">
      <c r="A6" s="60" t="s">
        <v>3</v>
      </c>
      <c r="B6" s="59"/>
      <c r="C6" s="59"/>
      <c r="D6" s="58" t="s">
        <v>125</v>
      </c>
      <c r="E6" s="59"/>
      <c r="F6" s="63" t="s">
        <v>41</v>
      </c>
      <c r="G6" s="59"/>
      <c r="H6" s="63" t="s">
        <v>6</v>
      </c>
      <c r="I6" s="58" t="s">
        <v>51</v>
      </c>
      <c r="J6" s="63" t="s">
        <v>54</v>
      </c>
      <c r="K6" s="59"/>
      <c r="L6" s="59"/>
      <c r="M6" s="64"/>
      <c r="N6" s="28"/>
    </row>
    <row r="7" spans="1:14" ht="12.75">
      <c r="A7" s="6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4"/>
      <c r="N7" s="28"/>
    </row>
    <row r="8" spans="1:14" ht="12.75">
      <c r="A8" s="60" t="s">
        <v>4</v>
      </c>
      <c r="B8" s="59"/>
      <c r="C8" s="59"/>
      <c r="D8" s="58" t="s">
        <v>6</v>
      </c>
      <c r="E8" s="59"/>
      <c r="F8" s="63" t="s">
        <v>42</v>
      </c>
      <c r="G8" s="59"/>
      <c r="H8" s="63"/>
      <c r="I8" s="58" t="s">
        <v>52</v>
      </c>
      <c r="J8" s="63" t="s">
        <v>54</v>
      </c>
      <c r="K8" s="59"/>
      <c r="L8" s="59"/>
      <c r="M8" s="64"/>
      <c r="N8" s="28"/>
    </row>
    <row r="9" spans="1:14" ht="12.7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5"/>
      <c r="N9" s="28"/>
    </row>
    <row r="10" spans="1:14" ht="12.75">
      <c r="A10" s="1" t="s">
        <v>5</v>
      </c>
      <c r="B10" s="9" t="s">
        <v>14</v>
      </c>
      <c r="C10" s="9" t="s">
        <v>15</v>
      </c>
      <c r="D10" s="9" t="s">
        <v>25</v>
      </c>
      <c r="E10" s="9" t="s">
        <v>36</v>
      </c>
      <c r="F10" s="14" t="s">
        <v>43</v>
      </c>
      <c r="G10" s="17" t="s">
        <v>44</v>
      </c>
      <c r="H10" s="53" t="s">
        <v>46</v>
      </c>
      <c r="I10" s="54"/>
      <c r="J10" s="55"/>
      <c r="K10" s="53" t="s">
        <v>56</v>
      </c>
      <c r="L10" s="55"/>
      <c r="M10" s="24" t="s">
        <v>58</v>
      </c>
      <c r="N10" s="29"/>
    </row>
    <row r="11" spans="1:62" ht="12.75">
      <c r="A11" s="2" t="s">
        <v>6</v>
      </c>
      <c r="B11" s="10" t="s">
        <v>6</v>
      </c>
      <c r="C11" s="10" t="s">
        <v>6</v>
      </c>
      <c r="D11" s="13" t="s">
        <v>26</v>
      </c>
      <c r="E11" s="10" t="s">
        <v>6</v>
      </c>
      <c r="F11" s="10" t="s">
        <v>6</v>
      </c>
      <c r="G11" s="18" t="s">
        <v>45</v>
      </c>
      <c r="H11" s="19" t="s">
        <v>47</v>
      </c>
      <c r="I11" s="20" t="s">
        <v>53</v>
      </c>
      <c r="J11" s="21" t="s">
        <v>55</v>
      </c>
      <c r="K11" s="19" t="s">
        <v>57</v>
      </c>
      <c r="L11" s="21" t="s">
        <v>55</v>
      </c>
      <c r="M11" s="25" t="s">
        <v>59</v>
      </c>
      <c r="N11" s="29"/>
      <c r="Z11" s="23" t="s">
        <v>61</v>
      </c>
      <c r="AA11" s="23" t="s">
        <v>62</v>
      </c>
      <c r="AB11" s="23" t="s">
        <v>63</v>
      </c>
      <c r="AC11" s="23" t="s">
        <v>64</v>
      </c>
      <c r="AD11" s="23" t="s">
        <v>65</v>
      </c>
      <c r="AE11" s="23" t="s">
        <v>66</v>
      </c>
      <c r="AF11" s="23" t="s">
        <v>67</v>
      </c>
      <c r="AG11" s="23" t="s">
        <v>68</v>
      </c>
      <c r="AH11" s="23" t="s">
        <v>69</v>
      </c>
      <c r="BH11" s="23" t="s">
        <v>76</v>
      </c>
      <c r="BI11" s="23" t="s">
        <v>77</v>
      </c>
      <c r="BJ11" s="23" t="s">
        <v>78</v>
      </c>
    </row>
    <row r="12" spans="1:47" ht="12.75">
      <c r="A12" s="3"/>
      <c r="B12" s="11"/>
      <c r="C12" s="11" t="s">
        <v>16</v>
      </c>
      <c r="D12" s="11" t="s">
        <v>27</v>
      </c>
      <c r="E12" s="3" t="s">
        <v>6</v>
      </c>
      <c r="F12" s="3" t="s">
        <v>6</v>
      </c>
      <c r="G12" s="3" t="s">
        <v>6</v>
      </c>
      <c r="H12" s="32">
        <f>SUM(H13:H16)</f>
        <v>0</v>
      </c>
      <c r="I12" s="32">
        <f>SUM(I13:I16)</f>
        <v>0</v>
      </c>
      <c r="J12" s="32">
        <f>SUM(J13:J16)</f>
        <v>0</v>
      </c>
      <c r="K12" s="22"/>
      <c r="L12" s="32">
        <f>SUM(L13:L16)</f>
        <v>279.62</v>
      </c>
      <c r="M12" s="22"/>
      <c r="AI12" s="23"/>
      <c r="AS12" s="33">
        <f>SUM(AJ13:AJ16)</f>
        <v>0</v>
      </c>
      <c r="AT12" s="33">
        <f>SUM(AK13:AK16)</f>
        <v>0</v>
      </c>
      <c r="AU12" s="33">
        <f>SUM(AL13:AL16)</f>
        <v>0</v>
      </c>
    </row>
    <row r="13" spans="1:62" ht="12.75">
      <c r="A13" s="4" t="s">
        <v>7</v>
      </c>
      <c r="B13" s="4"/>
      <c r="C13" s="4" t="s">
        <v>17</v>
      </c>
      <c r="D13" s="4" t="s">
        <v>28</v>
      </c>
      <c r="E13" s="4" t="s">
        <v>37</v>
      </c>
      <c r="F13" s="15">
        <v>6500</v>
      </c>
      <c r="G13" s="15">
        <v>0</v>
      </c>
      <c r="H13" s="15">
        <f>F13*AO13</f>
        <v>0</v>
      </c>
      <c r="I13" s="15">
        <f>F13*AP13</f>
        <v>0</v>
      </c>
      <c r="J13" s="15">
        <f>F13*G13</f>
        <v>0</v>
      </c>
      <c r="K13" s="15">
        <v>0.01532</v>
      </c>
      <c r="L13" s="15">
        <f>F13*K13</f>
        <v>99.58</v>
      </c>
      <c r="M13" s="26" t="s">
        <v>60</v>
      </c>
      <c r="Z13" s="30">
        <f>IF(AQ13="5",BJ13,0)</f>
        <v>0</v>
      </c>
      <c r="AB13" s="30">
        <f>IF(AQ13="1",BH13,0)</f>
        <v>0</v>
      </c>
      <c r="AC13" s="30">
        <f>IF(AQ13="1",BI13,0)</f>
        <v>0</v>
      </c>
      <c r="AD13" s="30">
        <f>IF(AQ13="7",BH13,0)</f>
        <v>0</v>
      </c>
      <c r="AE13" s="30">
        <f>IF(AQ13="7",BI13,0)</f>
        <v>0</v>
      </c>
      <c r="AF13" s="30">
        <f>IF(AQ13="2",BH13,0)</f>
        <v>0</v>
      </c>
      <c r="AG13" s="30">
        <f>IF(AQ13="2",BI13,0)</f>
        <v>0</v>
      </c>
      <c r="AH13" s="30">
        <f>IF(AQ13="0",BJ13,0)</f>
        <v>0</v>
      </c>
      <c r="AI13" s="23"/>
      <c r="AJ13" s="15">
        <f>IF(AN13=0,J13,0)</f>
        <v>0</v>
      </c>
      <c r="AK13" s="15">
        <f>IF(AN13=15,J13,0)</f>
        <v>0</v>
      </c>
      <c r="AL13" s="15">
        <f>IF(AN13=21,J13,0)</f>
        <v>0</v>
      </c>
      <c r="AN13" s="30">
        <v>0</v>
      </c>
      <c r="AO13" s="30">
        <f>G13*0.826101694915254</f>
        <v>0</v>
      </c>
      <c r="AP13" s="30">
        <f>G13*(1-0.826101694915254)</f>
        <v>0</v>
      </c>
      <c r="AQ13" s="26" t="s">
        <v>7</v>
      </c>
      <c r="AV13" s="30">
        <f>AW13+AX13</f>
        <v>0</v>
      </c>
      <c r="AW13" s="30">
        <f>F13*AO13</f>
        <v>0</v>
      </c>
      <c r="AX13" s="30">
        <f>F13*AP13</f>
        <v>0</v>
      </c>
      <c r="AY13" s="31" t="s">
        <v>70</v>
      </c>
      <c r="AZ13" s="31" t="s">
        <v>73</v>
      </c>
      <c r="BA13" s="23" t="s">
        <v>75</v>
      </c>
      <c r="BC13" s="30">
        <f>AW13+AX13</f>
        <v>0</v>
      </c>
      <c r="BD13" s="30">
        <f>G13/(100-BE13)*100</f>
        <v>0</v>
      </c>
      <c r="BE13" s="30">
        <v>0</v>
      </c>
      <c r="BF13" s="30">
        <f>L13</f>
        <v>99.58</v>
      </c>
      <c r="BH13" s="15">
        <f>F13*AO13</f>
        <v>0</v>
      </c>
      <c r="BI13" s="15">
        <f>F13*AP13</f>
        <v>0</v>
      </c>
      <c r="BJ13" s="15">
        <f>F13*G13</f>
        <v>0</v>
      </c>
    </row>
    <row r="14" spans="1:62" ht="12.75">
      <c r="A14" s="4" t="s">
        <v>8</v>
      </c>
      <c r="B14" s="4"/>
      <c r="C14" s="4" t="s">
        <v>18</v>
      </c>
      <c r="D14" s="4" t="s">
        <v>29</v>
      </c>
      <c r="E14" s="4" t="s">
        <v>37</v>
      </c>
      <c r="F14" s="15">
        <v>6500</v>
      </c>
      <c r="G14" s="15">
        <v>0</v>
      </c>
      <c r="H14" s="15">
        <f>F14*AO14</f>
        <v>0</v>
      </c>
      <c r="I14" s="15">
        <f>F14*AP14</f>
        <v>0</v>
      </c>
      <c r="J14" s="15">
        <f>F14*G14</f>
        <v>0</v>
      </c>
      <c r="K14" s="15">
        <v>0.02016</v>
      </c>
      <c r="L14" s="15">
        <f>F14*K14</f>
        <v>131.04</v>
      </c>
      <c r="M14" s="26" t="s">
        <v>60</v>
      </c>
      <c r="Z14" s="30">
        <f>IF(AQ14="5",BJ14,0)</f>
        <v>0</v>
      </c>
      <c r="AB14" s="30">
        <f>IF(AQ14="1",BH14,0)</f>
        <v>0</v>
      </c>
      <c r="AC14" s="30">
        <f>IF(AQ14="1",BI14,0)</f>
        <v>0</v>
      </c>
      <c r="AD14" s="30">
        <f>IF(AQ14="7",BH14,0)</f>
        <v>0</v>
      </c>
      <c r="AE14" s="30">
        <f>IF(AQ14="7",BI14,0)</f>
        <v>0</v>
      </c>
      <c r="AF14" s="30">
        <f>IF(AQ14="2",BH14,0)</f>
        <v>0</v>
      </c>
      <c r="AG14" s="30">
        <f>IF(AQ14="2",BI14,0)</f>
        <v>0</v>
      </c>
      <c r="AH14" s="30">
        <f>IF(AQ14="0",BJ14,0)</f>
        <v>0</v>
      </c>
      <c r="AI14" s="23"/>
      <c r="AJ14" s="15">
        <f>IF(AN14=0,J14,0)</f>
        <v>0</v>
      </c>
      <c r="AK14" s="15">
        <f>IF(AN14=15,J14,0)</f>
        <v>0</v>
      </c>
      <c r="AL14" s="15">
        <f>IF(AN14=21,J14,0)</f>
        <v>0</v>
      </c>
      <c r="AN14" s="30">
        <v>0</v>
      </c>
      <c r="AO14" s="30">
        <f>G14*0.827272727272727</f>
        <v>0</v>
      </c>
      <c r="AP14" s="30">
        <f>G14*(1-0.827272727272727)</f>
        <v>0</v>
      </c>
      <c r="AQ14" s="26" t="s">
        <v>7</v>
      </c>
      <c r="AV14" s="30">
        <f>AW14+AX14</f>
        <v>0</v>
      </c>
      <c r="AW14" s="30">
        <f>F14*AO14</f>
        <v>0</v>
      </c>
      <c r="AX14" s="30">
        <f>F14*AP14</f>
        <v>0</v>
      </c>
      <c r="AY14" s="31" t="s">
        <v>70</v>
      </c>
      <c r="AZ14" s="31" t="s">
        <v>73</v>
      </c>
      <c r="BA14" s="23" t="s">
        <v>75</v>
      </c>
      <c r="BC14" s="30">
        <f>AW14+AX14</f>
        <v>0</v>
      </c>
      <c r="BD14" s="30">
        <f>G14/(100-BE14)*100</f>
        <v>0</v>
      </c>
      <c r="BE14" s="30">
        <v>0</v>
      </c>
      <c r="BF14" s="30">
        <f>L14</f>
        <v>131.04</v>
      </c>
      <c r="BH14" s="15">
        <f>F14*AO14</f>
        <v>0</v>
      </c>
      <c r="BI14" s="15">
        <f>F14*AP14</f>
        <v>0</v>
      </c>
      <c r="BJ14" s="15">
        <f>F14*G14</f>
        <v>0</v>
      </c>
    </row>
    <row r="15" spans="1:62" ht="12.75">
      <c r="A15" s="4" t="s">
        <v>9</v>
      </c>
      <c r="B15" s="4"/>
      <c r="C15" s="4" t="s">
        <v>19</v>
      </c>
      <c r="D15" s="4" t="s">
        <v>30</v>
      </c>
      <c r="E15" s="4" t="s">
        <v>38</v>
      </c>
      <c r="F15" s="15">
        <v>30</v>
      </c>
      <c r="G15" s="15">
        <v>0</v>
      </c>
      <c r="H15" s="15">
        <f>F15*AO15</f>
        <v>0</v>
      </c>
      <c r="I15" s="15">
        <f>F15*AP15</f>
        <v>0</v>
      </c>
      <c r="J15" s="15">
        <f>F15*G15</f>
        <v>0</v>
      </c>
      <c r="K15" s="15">
        <v>1</v>
      </c>
      <c r="L15" s="15">
        <f>F15*K15</f>
        <v>30</v>
      </c>
      <c r="M15" s="26" t="s">
        <v>60</v>
      </c>
      <c r="Z15" s="30">
        <f>IF(AQ15="5",BJ15,0)</f>
        <v>0</v>
      </c>
      <c r="AB15" s="30">
        <f>IF(AQ15="1",BH15,0)</f>
        <v>0</v>
      </c>
      <c r="AC15" s="30">
        <f>IF(AQ15="1",BI15,0)</f>
        <v>0</v>
      </c>
      <c r="AD15" s="30">
        <f>IF(AQ15="7",BH15,0)</f>
        <v>0</v>
      </c>
      <c r="AE15" s="30">
        <f>IF(AQ15="7",BI15,0)</f>
        <v>0</v>
      </c>
      <c r="AF15" s="30">
        <f>IF(AQ15="2",BH15,0)</f>
        <v>0</v>
      </c>
      <c r="AG15" s="30">
        <f>IF(AQ15="2",BI15,0)</f>
        <v>0</v>
      </c>
      <c r="AH15" s="30">
        <f>IF(AQ15="0",BJ15,0)</f>
        <v>0</v>
      </c>
      <c r="AI15" s="23"/>
      <c r="AJ15" s="15">
        <f>IF(AN15=0,J15,0)</f>
        <v>0</v>
      </c>
      <c r="AK15" s="15">
        <f>IF(AN15=15,J15,0)</f>
        <v>0</v>
      </c>
      <c r="AL15" s="15">
        <f>IF(AN15=21,J15,0)</f>
        <v>0</v>
      </c>
      <c r="AN15" s="30">
        <v>0</v>
      </c>
      <c r="AO15" s="30">
        <f>G15*0.902626931567329</f>
        <v>0</v>
      </c>
      <c r="AP15" s="30">
        <f>G15*(1-0.902626931567329)</f>
        <v>0</v>
      </c>
      <c r="AQ15" s="26" t="s">
        <v>7</v>
      </c>
      <c r="AV15" s="30">
        <f>AW15+AX15</f>
        <v>0</v>
      </c>
      <c r="AW15" s="30">
        <f>F15*AO15</f>
        <v>0</v>
      </c>
      <c r="AX15" s="30">
        <f>F15*AP15</f>
        <v>0</v>
      </c>
      <c r="AY15" s="31" t="s">
        <v>70</v>
      </c>
      <c r="AZ15" s="31" t="s">
        <v>73</v>
      </c>
      <c r="BA15" s="23" t="s">
        <v>75</v>
      </c>
      <c r="BC15" s="30">
        <f>AW15+AX15</f>
        <v>0</v>
      </c>
      <c r="BD15" s="30">
        <f>G15/(100-BE15)*100</f>
        <v>0</v>
      </c>
      <c r="BE15" s="30">
        <v>0</v>
      </c>
      <c r="BF15" s="30">
        <f>L15</f>
        <v>30</v>
      </c>
      <c r="BH15" s="15">
        <f>F15*AO15</f>
        <v>0</v>
      </c>
      <c r="BI15" s="15">
        <f>F15*AP15</f>
        <v>0</v>
      </c>
      <c r="BJ15" s="15">
        <f>F15*G15</f>
        <v>0</v>
      </c>
    </row>
    <row r="16" spans="1:62" ht="12.75">
      <c r="A16" s="4" t="s">
        <v>10</v>
      </c>
      <c r="B16" s="4"/>
      <c r="C16" s="4" t="s">
        <v>20</v>
      </c>
      <c r="D16" s="4" t="s">
        <v>31</v>
      </c>
      <c r="E16" s="4" t="s">
        <v>38</v>
      </c>
      <c r="F16" s="15">
        <v>19</v>
      </c>
      <c r="G16" s="15">
        <v>0</v>
      </c>
      <c r="H16" s="15">
        <f>F16*AO16</f>
        <v>0</v>
      </c>
      <c r="I16" s="15">
        <f>F16*AP16</f>
        <v>0</v>
      </c>
      <c r="J16" s="15">
        <f>F16*G16</f>
        <v>0</v>
      </c>
      <c r="K16" s="15">
        <v>1</v>
      </c>
      <c r="L16" s="15">
        <f>F16*K16</f>
        <v>19</v>
      </c>
      <c r="M16" s="26" t="s">
        <v>60</v>
      </c>
      <c r="Z16" s="30">
        <f>IF(AQ16="5",BJ16,0)</f>
        <v>0</v>
      </c>
      <c r="AB16" s="30">
        <f>IF(AQ16="1",BH16,0)</f>
        <v>0</v>
      </c>
      <c r="AC16" s="30">
        <f>IF(AQ16="1",BI16,0)</f>
        <v>0</v>
      </c>
      <c r="AD16" s="30">
        <f>IF(AQ16="7",BH16,0)</f>
        <v>0</v>
      </c>
      <c r="AE16" s="30">
        <f>IF(AQ16="7",BI16,0)</f>
        <v>0</v>
      </c>
      <c r="AF16" s="30">
        <f>IF(AQ16="2",BH16,0)</f>
        <v>0</v>
      </c>
      <c r="AG16" s="30">
        <f>IF(AQ16="2",BI16,0)</f>
        <v>0</v>
      </c>
      <c r="AH16" s="30">
        <f>IF(AQ16="0",BJ16,0)</f>
        <v>0</v>
      </c>
      <c r="AI16" s="23"/>
      <c r="AJ16" s="15">
        <f>IF(AN16=0,J16,0)</f>
        <v>0</v>
      </c>
      <c r="AK16" s="15">
        <f>IF(AN16=15,J16,0)</f>
        <v>0</v>
      </c>
      <c r="AL16" s="15">
        <f>IF(AN16=21,J16,0)</f>
        <v>0</v>
      </c>
      <c r="AN16" s="30">
        <v>0</v>
      </c>
      <c r="AO16" s="30">
        <f>G16*0.424121066317086</f>
        <v>0</v>
      </c>
      <c r="AP16" s="30">
        <f>G16*(1-0.424121066317086)</f>
        <v>0</v>
      </c>
      <c r="AQ16" s="26" t="s">
        <v>7</v>
      </c>
      <c r="AV16" s="30">
        <f>AW16+AX16</f>
        <v>0</v>
      </c>
      <c r="AW16" s="30">
        <f>F16*AO16</f>
        <v>0</v>
      </c>
      <c r="AX16" s="30">
        <f>F16*AP16</f>
        <v>0</v>
      </c>
      <c r="AY16" s="31" t="s">
        <v>70</v>
      </c>
      <c r="AZ16" s="31" t="s">
        <v>73</v>
      </c>
      <c r="BA16" s="23" t="s">
        <v>75</v>
      </c>
      <c r="BC16" s="30">
        <f>AW16+AX16</f>
        <v>0</v>
      </c>
      <c r="BD16" s="30">
        <f>G16/(100-BE16)*100</f>
        <v>0</v>
      </c>
      <c r="BE16" s="30">
        <v>0</v>
      </c>
      <c r="BF16" s="30">
        <f>L16</f>
        <v>19</v>
      </c>
      <c r="BH16" s="15">
        <f>F16*AO16</f>
        <v>0</v>
      </c>
      <c r="BI16" s="15">
        <f>F16*AP16</f>
        <v>0</v>
      </c>
      <c r="BJ16" s="15">
        <f>F16*G16</f>
        <v>0</v>
      </c>
    </row>
    <row r="17" spans="1:47" ht="12.75">
      <c r="A17" s="5"/>
      <c r="B17" s="12"/>
      <c r="C17" s="12" t="s">
        <v>21</v>
      </c>
      <c r="D17" s="12" t="s">
        <v>32</v>
      </c>
      <c r="E17" s="5" t="s">
        <v>6</v>
      </c>
      <c r="F17" s="5" t="s">
        <v>6</v>
      </c>
      <c r="G17" s="5" t="s">
        <v>6</v>
      </c>
      <c r="H17" s="33">
        <f>SUM(H18:H18)</f>
        <v>0</v>
      </c>
      <c r="I17" s="33">
        <f>SUM(I18:I18)</f>
        <v>0</v>
      </c>
      <c r="J17" s="33">
        <f>SUM(J18:J18)</f>
        <v>0</v>
      </c>
      <c r="K17" s="23"/>
      <c r="L17" s="33">
        <f>SUM(L18:L18)</f>
        <v>0</v>
      </c>
      <c r="M17" s="23"/>
      <c r="AI17" s="23"/>
      <c r="AS17" s="33">
        <f>SUM(AJ18:AJ18)</f>
        <v>0</v>
      </c>
      <c r="AT17" s="33">
        <f>SUM(AK18:AK18)</f>
        <v>0</v>
      </c>
      <c r="AU17" s="33">
        <f>SUM(AL18:AL18)</f>
        <v>0</v>
      </c>
    </row>
    <row r="18" spans="1:62" ht="12.75">
      <c r="A18" s="4" t="s">
        <v>11</v>
      </c>
      <c r="B18" s="4"/>
      <c r="C18" s="4" t="s">
        <v>22</v>
      </c>
      <c r="D18" s="4" t="s">
        <v>33</v>
      </c>
      <c r="E18" s="4" t="s">
        <v>37</v>
      </c>
      <c r="F18" s="15">
        <v>6500</v>
      </c>
      <c r="G18" s="15">
        <v>0</v>
      </c>
      <c r="H18" s="15">
        <f>F18*AO18</f>
        <v>0</v>
      </c>
      <c r="I18" s="15">
        <f>F18*AP18</f>
        <v>0</v>
      </c>
      <c r="J18" s="15">
        <f>F18*G18</f>
        <v>0</v>
      </c>
      <c r="K18" s="15">
        <v>0</v>
      </c>
      <c r="L18" s="15">
        <f>F18*K18</f>
        <v>0</v>
      </c>
      <c r="M18" s="26" t="s">
        <v>60</v>
      </c>
      <c r="Z18" s="30">
        <f>IF(AQ18="5",BJ18,0)</f>
        <v>0</v>
      </c>
      <c r="AB18" s="30">
        <f>IF(AQ18="1",BH18,0)</f>
        <v>0</v>
      </c>
      <c r="AC18" s="30">
        <f>IF(AQ18="1",BI18,0)</f>
        <v>0</v>
      </c>
      <c r="AD18" s="30">
        <f>IF(AQ18="7",BH18,0)</f>
        <v>0</v>
      </c>
      <c r="AE18" s="30">
        <f>IF(AQ18="7",BI18,0)</f>
        <v>0</v>
      </c>
      <c r="AF18" s="30">
        <f>IF(AQ18="2",BH18,0)</f>
        <v>0</v>
      </c>
      <c r="AG18" s="30">
        <f>IF(AQ18="2",BI18,0)</f>
        <v>0</v>
      </c>
      <c r="AH18" s="30">
        <f>IF(AQ18="0",BJ18,0)</f>
        <v>0</v>
      </c>
      <c r="AI18" s="23"/>
      <c r="AJ18" s="15">
        <f>IF(AN18=0,J18,0)</f>
        <v>0</v>
      </c>
      <c r="AK18" s="15">
        <f>IF(AN18=15,J18,0)</f>
        <v>0</v>
      </c>
      <c r="AL18" s="15">
        <f>IF(AN18=21,J18,0)</f>
        <v>0</v>
      </c>
      <c r="AN18" s="30">
        <v>0</v>
      </c>
      <c r="AO18" s="30">
        <f>G18*0</f>
        <v>0</v>
      </c>
      <c r="AP18" s="30">
        <f>G18*(1-0)</f>
        <v>0</v>
      </c>
      <c r="AQ18" s="26" t="s">
        <v>7</v>
      </c>
      <c r="AV18" s="30">
        <f>AW18+AX18</f>
        <v>0</v>
      </c>
      <c r="AW18" s="30">
        <f>F18*AO18</f>
        <v>0</v>
      </c>
      <c r="AX18" s="30">
        <f>F18*AP18</f>
        <v>0</v>
      </c>
      <c r="AY18" s="31" t="s">
        <v>71</v>
      </c>
      <c r="AZ18" s="31" t="s">
        <v>74</v>
      </c>
      <c r="BA18" s="23" t="s">
        <v>75</v>
      </c>
      <c r="BC18" s="30">
        <f>AW18+AX18</f>
        <v>0</v>
      </c>
      <c r="BD18" s="30">
        <f>G18/(100-BE18)*100</f>
        <v>0</v>
      </c>
      <c r="BE18" s="30">
        <v>0</v>
      </c>
      <c r="BF18" s="30">
        <f>L18</f>
        <v>0</v>
      </c>
      <c r="BH18" s="15">
        <f>F18*AO18</f>
        <v>0</v>
      </c>
      <c r="BI18" s="15">
        <f>F18*AP18</f>
        <v>0</v>
      </c>
      <c r="BJ18" s="15">
        <f>F18*G18</f>
        <v>0</v>
      </c>
    </row>
    <row r="19" spans="1:47" ht="12.75">
      <c r="A19" s="5"/>
      <c r="B19" s="12"/>
      <c r="C19" s="12" t="s">
        <v>23</v>
      </c>
      <c r="D19" s="12" t="s">
        <v>34</v>
      </c>
      <c r="E19" s="5" t="s">
        <v>6</v>
      </c>
      <c r="F19" s="5" t="s">
        <v>6</v>
      </c>
      <c r="G19" s="5" t="s">
        <v>6</v>
      </c>
      <c r="H19" s="33">
        <f>SUM(H20:H20)</f>
        <v>0</v>
      </c>
      <c r="I19" s="33">
        <f>SUM(I20:I20)</f>
        <v>0</v>
      </c>
      <c r="J19" s="33">
        <f>SUM(J20:J20)</f>
        <v>0</v>
      </c>
      <c r="K19" s="23"/>
      <c r="L19" s="33">
        <f>SUM(L20:L20)</f>
        <v>0</v>
      </c>
      <c r="M19" s="23"/>
      <c r="AI19" s="23"/>
      <c r="AS19" s="33">
        <f>SUM(AJ20:AJ20)</f>
        <v>0</v>
      </c>
      <c r="AT19" s="33">
        <f>SUM(AK20:AK20)</f>
        <v>0</v>
      </c>
      <c r="AU19" s="33">
        <f>SUM(AL20:AL20)</f>
        <v>0</v>
      </c>
    </row>
    <row r="20" spans="1:62" ht="12.75">
      <c r="A20" s="6" t="s">
        <v>12</v>
      </c>
      <c r="B20" s="6"/>
      <c r="C20" s="6" t="s">
        <v>24</v>
      </c>
      <c r="D20" s="6" t="s">
        <v>35</v>
      </c>
      <c r="E20" s="6" t="s">
        <v>38</v>
      </c>
      <c r="F20" s="16">
        <v>250</v>
      </c>
      <c r="G20" s="16">
        <v>0</v>
      </c>
      <c r="H20" s="16">
        <f>F20*AO20</f>
        <v>0</v>
      </c>
      <c r="I20" s="16">
        <f>F20*AP20</f>
        <v>0</v>
      </c>
      <c r="J20" s="16">
        <f>F20*G20</f>
        <v>0</v>
      </c>
      <c r="K20" s="16">
        <v>0</v>
      </c>
      <c r="L20" s="16">
        <f>F20*K20</f>
        <v>0</v>
      </c>
      <c r="M20" s="27" t="s">
        <v>60</v>
      </c>
      <c r="Z20" s="30">
        <f>IF(AQ20="5",BJ20,0)</f>
        <v>0</v>
      </c>
      <c r="AB20" s="30">
        <f>IF(AQ20="1",BH20,0)</f>
        <v>0</v>
      </c>
      <c r="AC20" s="30">
        <f>IF(AQ20="1",BI20,0)</f>
        <v>0</v>
      </c>
      <c r="AD20" s="30">
        <f>IF(AQ20="7",BH20,0)</f>
        <v>0</v>
      </c>
      <c r="AE20" s="30">
        <f>IF(AQ20="7",BI20,0)</f>
        <v>0</v>
      </c>
      <c r="AF20" s="30">
        <f>IF(AQ20="2",BH20,0)</f>
        <v>0</v>
      </c>
      <c r="AG20" s="30">
        <f>IF(AQ20="2",BI20,0)</f>
        <v>0</v>
      </c>
      <c r="AH20" s="30">
        <f>IF(AQ20="0",BJ20,0)</f>
        <v>0</v>
      </c>
      <c r="AI20" s="23"/>
      <c r="AJ20" s="15">
        <f>IF(AN20=0,J20,0)</f>
        <v>0</v>
      </c>
      <c r="AK20" s="15">
        <f>IF(AN20=15,J20,0)</f>
        <v>0</v>
      </c>
      <c r="AL20" s="15">
        <f>IF(AN20=21,J20,0)</f>
        <v>0</v>
      </c>
      <c r="AN20" s="30">
        <v>0</v>
      </c>
      <c r="AO20" s="30">
        <f>G20*0</f>
        <v>0</v>
      </c>
      <c r="AP20" s="30">
        <f>G20*(1-0)</f>
        <v>0</v>
      </c>
      <c r="AQ20" s="26" t="s">
        <v>11</v>
      </c>
      <c r="AV20" s="30">
        <f>AW20+AX20</f>
        <v>0</v>
      </c>
      <c r="AW20" s="30">
        <f>F20*AO20</f>
        <v>0</v>
      </c>
      <c r="AX20" s="30">
        <f>F20*AP20</f>
        <v>0</v>
      </c>
      <c r="AY20" s="31" t="s">
        <v>72</v>
      </c>
      <c r="AZ20" s="31" t="s">
        <v>74</v>
      </c>
      <c r="BA20" s="23" t="s">
        <v>75</v>
      </c>
      <c r="BC20" s="30">
        <f>AW20+AX20</f>
        <v>0</v>
      </c>
      <c r="BD20" s="30">
        <f>G20/(100-BE20)*100</f>
        <v>0</v>
      </c>
      <c r="BE20" s="30">
        <v>0</v>
      </c>
      <c r="BF20" s="30">
        <f>L20</f>
        <v>0</v>
      </c>
      <c r="BH20" s="15">
        <f>F20*AO20</f>
        <v>0</v>
      </c>
      <c r="BI20" s="15">
        <f>F20*AP20</f>
        <v>0</v>
      </c>
      <c r="BJ20" s="15">
        <f>F20*G20</f>
        <v>0</v>
      </c>
    </row>
    <row r="21" spans="1:13" ht="12.75">
      <c r="A21" s="7"/>
      <c r="B21" s="7"/>
      <c r="C21" s="7"/>
      <c r="D21" s="7"/>
      <c r="E21" s="7"/>
      <c r="F21" s="7"/>
      <c r="G21" s="7"/>
      <c r="H21" s="56" t="s">
        <v>48</v>
      </c>
      <c r="I21" s="57"/>
      <c r="J21" s="34">
        <f>J12+J17+J19</f>
        <v>0</v>
      </c>
      <c r="K21" s="7"/>
      <c r="L21" s="7"/>
      <c r="M21" s="7"/>
    </row>
    <row r="22" ht="11.25" customHeight="1">
      <c r="A22" s="8" t="s">
        <v>13</v>
      </c>
    </row>
    <row r="23" spans="1:13" ht="12.7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</sheetData>
  <sheetProtection/>
  <mergeCells count="29">
    <mergeCell ref="A1:M1"/>
    <mergeCell ref="A2:C3"/>
    <mergeCell ref="D2:E3"/>
    <mergeCell ref="F2:G3"/>
    <mergeCell ref="H2:H3"/>
    <mergeCell ref="I2:I3"/>
    <mergeCell ref="J2:M3"/>
    <mergeCell ref="A4:C5"/>
    <mergeCell ref="D4:E5"/>
    <mergeCell ref="F4:G5"/>
    <mergeCell ref="H4:H5"/>
    <mergeCell ref="I4:I5"/>
    <mergeCell ref="J4:M5"/>
    <mergeCell ref="A6:C7"/>
    <mergeCell ref="D6:E7"/>
    <mergeCell ref="F6:G7"/>
    <mergeCell ref="H6:H7"/>
    <mergeCell ref="I6:I7"/>
    <mergeCell ref="J6:M7"/>
    <mergeCell ref="H10:J10"/>
    <mergeCell ref="K10:L10"/>
    <mergeCell ref="H21:I21"/>
    <mergeCell ref="A23:M23"/>
    <mergeCell ref="A8:C9"/>
    <mergeCell ref="D8:E9"/>
    <mergeCell ref="F8:G9"/>
    <mergeCell ref="H8:H9"/>
    <mergeCell ref="I8:I9"/>
    <mergeCell ref="J8:M9"/>
  </mergeCells>
  <printOptions/>
  <pageMargins left="0.394" right="0.394" top="0.591" bottom="0.591" header="0.5" footer="0.5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0">
      <selection activeCell="I15" sqref="I1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1"/>
      <c r="B1" s="37"/>
      <c r="C1" s="107" t="s">
        <v>94</v>
      </c>
      <c r="D1" s="69"/>
      <c r="E1" s="69"/>
      <c r="F1" s="69"/>
      <c r="G1" s="69"/>
      <c r="H1" s="69"/>
      <c r="I1" s="69"/>
    </row>
    <row r="2" spans="1:10" ht="12.75">
      <c r="A2" s="70" t="s">
        <v>1</v>
      </c>
      <c r="B2" s="71"/>
      <c r="C2" s="72" t="s">
        <v>124</v>
      </c>
      <c r="D2" s="57"/>
      <c r="E2" s="75" t="s">
        <v>49</v>
      </c>
      <c r="F2" s="75" t="s">
        <v>123</v>
      </c>
      <c r="G2" s="71"/>
      <c r="H2" s="75" t="s">
        <v>119</v>
      </c>
      <c r="I2" s="108"/>
      <c r="J2" s="28"/>
    </row>
    <row r="3" spans="1:10" ht="12.75">
      <c r="A3" s="66"/>
      <c r="B3" s="59"/>
      <c r="C3" s="73"/>
      <c r="D3" s="73"/>
      <c r="E3" s="59"/>
      <c r="F3" s="59"/>
      <c r="G3" s="59"/>
      <c r="H3" s="59"/>
      <c r="I3" s="64"/>
      <c r="J3" s="28"/>
    </row>
    <row r="4" spans="1:10" ht="12.75">
      <c r="A4" s="60" t="s">
        <v>2</v>
      </c>
      <c r="B4" s="59"/>
      <c r="C4" s="58" t="str">
        <f>'Stavební rozpočet'!D4</f>
        <v>Oprava</v>
      </c>
      <c r="D4" s="59"/>
      <c r="E4" s="58" t="s">
        <v>50</v>
      </c>
      <c r="F4" s="58" t="str">
        <f>'Stavební rozpočet'!J4</f>
        <v> </v>
      </c>
      <c r="G4" s="59"/>
      <c r="H4" s="58" t="s">
        <v>119</v>
      </c>
      <c r="I4" s="106"/>
      <c r="J4" s="28"/>
    </row>
    <row r="5" spans="1:10" ht="12.75">
      <c r="A5" s="66"/>
      <c r="B5" s="59"/>
      <c r="C5" s="59"/>
      <c r="D5" s="59"/>
      <c r="E5" s="59"/>
      <c r="F5" s="59"/>
      <c r="G5" s="59"/>
      <c r="H5" s="59"/>
      <c r="I5" s="64"/>
      <c r="J5" s="28"/>
    </row>
    <row r="6" spans="1:10" ht="12.75">
      <c r="A6" s="60" t="s">
        <v>3</v>
      </c>
      <c r="B6" s="59"/>
      <c r="C6" s="58" t="s">
        <v>125</v>
      </c>
      <c r="D6" s="59"/>
      <c r="E6" s="58" t="s">
        <v>51</v>
      </c>
      <c r="F6" s="58" t="str">
        <f>'Stavební rozpočet'!J6</f>
        <v> </v>
      </c>
      <c r="G6" s="59"/>
      <c r="H6" s="58" t="s">
        <v>119</v>
      </c>
      <c r="I6" s="106"/>
      <c r="J6" s="28"/>
    </row>
    <row r="7" spans="1:10" ht="12.75">
      <c r="A7" s="66"/>
      <c r="B7" s="59"/>
      <c r="C7" s="59"/>
      <c r="D7" s="59"/>
      <c r="E7" s="59"/>
      <c r="F7" s="59"/>
      <c r="G7" s="59"/>
      <c r="H7" s="59"/>
      <c r="I7" s="64"/>
      <c r="J7" s="28"/>
    </row>
    <row r="8" spans="1:10" ht="12.75">
      <c r="A8" s="60" t="s">
        <v>40</v>
      </c>
      <c r="B8" s="59"/>
      <c r="C8" s="58"/>
      <c r="D8" s="59"/>
      <c r="E8" s="58" t="s">
        <v>41</v>
      </c>
      <c r="F8" s="58" t="str">
        <f>'Stavební rozpočet'!H6</f>
        <v> </v>
      </c>
      <c r="G8" s="59"/>
      <c r="H8" s="63" t="s">
        <v>120</v>
      </c>
      <c r="I8" s="106" t="s">
        <v>12</v>
      </c>
      <c r="J8" s="28"/>
    </row>
    <row r="9" spans="1:10" ht="12.75">
      <c r="A9" s="66"/>
      <c r="B9" s="59"/>
      <c r="C9" s="59"/>
      <c r="D9" s="59"/>
      <c r="E9" s="59"/>
      <c r="F9" s="59"/>
      <c r="G9" s="59"/>
      <c r="H9" s="59"/>
      <c r="I9" s="64"/>
      <c r="J9" s="28"/>
    </row>
    <row r="10" spans="1:10" ht="12.75">
      <c r="A10" s="60" t="s">
        <v>4</v>
      </c>
      <c r="B10" s="59"/>
      <c r="C10" s="58" t="str">
        <f>'Stavební rozpočet'!D8</f>
        <v> </v>
      </c>
      <c r="D10" s="59"/>
      <c r="E10" s="58" t="s">
        <v>52</v>
      </c>
      <c r="F10" s="58" t="str">
        <f>'Stavební rozpočet'!J8</f>
        <v> </v>
      </c>
      <c r="G10" s="59"/>
      <c r="H10" s="63" t="s">
        <v>121</v>
      </c>
      <c r="I10" s="104"/>
      <c r="J10" s="28"/>
    </row>
    <row r="11" spans="1:10" ht="12.75">
      <c r="A11" s="102"/>
      <c r="B11" s="103"/>
      <c r="C11" s="103"/>
      <c r="D11" s="103"/>
      <c r="E11" s="103"/>
      <c r="F11" s="103"/>
      <c r="G11" s="103"/>
      <c r="H11" s="103"/>
      <c r="I11" s="105"/>
      <c r="J11" s="28"/>
    </row>
    <row r="12" spans="1:9" ht="23.25" customHeight="1">
      <c r="A12" s="96" t="s">
        <v>79</v>
      </c>
      <c r="B12" s="97"/>
      <c r="C12" s="97"/>
      <c r="D12" s="97"/>
      <c r="E12" s="97"/>
      <c r="F12" s="97"/>
      <c r="G12" s="97"/>
      <c r="H12" s="97"/>
      <c r="I12" s="97"/>
    </row>
    <row r="13" spans="1:10" ht="26.25" customHeight="1">
      <c r="A13" s="38" t="s">
        <v>80</v>
      </c>
      <c r="B13" s="98" t="s">
        <v>92</v>
      </c>
      <c r="C13" s="99"/>
      <c r="D13" s="38" t="s">
        <v>95</v>
      </c>
      <c r="E13" s="98" t="s">
        <v>104</v>
      </c>
      <c r="F13" s="99"/>
      <c r="G13" s="38" t="s">
        <v>105</v>
      </c>
      <c r="H13" s="98" t="s">
        <v>122</v>
      </c>
      <c r="I13" s="99"/>
      <c r="J13" s="28"/>
    </row>
    <row r="14" spans="1:10" ht="15" customHeight="1">
      <c r="A14" s="39" t="s">
        <v>81</v>
      </c>
      <c r="B14" s="42" t="s">
        <v>93</v>
      </c>
      <c r="C14" s="45">
        <f>SUM('Stavební rozpočet'!AB12:AB20)</f>
        <v>0</v>
      </c>
      <c r="D14" s="94" t="s">
        <v>96</v>
      </c>
      <c r="E14" s="95"/>
      <c r="F14" s="45">
        <v>0</v>
      </c>
      <c r="G14" s="100" t="s">
        <v>106</v>
      </c>
      <c r="H14" s="101"/>
      <c r="I14" s="52">
        <v>0</v>
      </c>
      <c r="J14" s="28"/>
    </row>
    <row r="15" spans="1:10" ht="15" customHeight="1">
      <c r="A15" s="40"/>
      <c r="B15" s="42" t="s">
        <v>53</v>
      </c>
      <c r="C15" s="45">
        <f>SUM('Stavební rozpočet'!AC12:AC20)</f>
        <v>0</v>
      </c>
      <c r="D15" s="94" t="s">
        <v>97</v>
      </c>
      <c r="E15" s="95"/>
      <c r="F15" s="45">
        <v>0</v>
      </c>
      <c r="G15" s="94" t="s">
        <v>107</v>
      </c>
      <c r="H15" s="95"/>
      <c r="I15" s="45">
        <v>0</v>
      </c>
      <c r="J15" s="28"/>
    </row>
    <row r="16" spans="1:10" ht="15" customHeight="1">
      <c r="A16" s="39" t="s">
        <v>82</v>
      </c>
      <c r="B16" s="42" t="s">
        <v>93</v>
      </c>
      <c r="C16" s="45">
        <f>SUM('Stavební rozpočet'!AD12:AD20)</f>
        <v>0</v>
      </c>
      <c r="D16" s="94" t="s">
        <v>98</v>
      </c>
      <c r="E16" s="95"/>
      <c r="F16" s="45">
        <v>0</v>
      </c>
      <c r="G16" s="94" t="s">
        <v>108</v>
      </c>
      <c r="H16" s="95"/>
      <c r="I16" s="45">
        <v>0</v>
      </c>
      <c r="J16" s="28"/>
    </row>
    <row r="17" spans="1:10" ht="15" customHeight="1">
      <c r="A17" s="40"/>
      <c r="B17" s="42" t="s">
        <v>53</v>
      </c>
      <c r="C17" s="45">
        <f>SUM('Stavební rozpočet'!AE12:AE20)</f>
        <v>0</v>
      </c>
      <c r="D17" s="94"/>
      <c r="E17" s="95"/>
      <c r="F17" s="46"/>
      <c r="G17" s="94" t="s">
        <v>109</v>
      </c>
      <c r="H17" s="95"/>
      <c r="I17" s="45">
        <v>0</v>
      </c>
      <c r="J17" s="28"/>
    </row>
    <row r="18" spans="1:10" ht="15" customHeight="1">
      <c r="A18" s="39" t="s">
        <v>83</v>
      </c>
      <c r="B18" s="42" t="s">
        <v>93</v>
      </c>
      <c r="C18" s="45">
        <f>SUM('Stavební rozpočet'!AF12:AF20)</f>
        <v>0</v>
      </c>
      <c r="D18" s="94"/>
      <c r="E18" s="95"/>
      <c r="F18" s="46"/>
      <c r="G18" s="94" t="s">
        <v>110</v>
      </c>
      <c r="H18" s="95"/>
      <c r="I18" s="45">
        <v>0</v>
      </c>
      <c r="J18" s="28"/>
    </row>
    <row r="19" spans="1:10" ht="15" customHeight="1">
      <c r="A19" s="40"/>
      <c r="B19" s="42" t="s">
        <v>53</v>
      </c>
      <c r="C19" s="45">
        <f>SUM('Stavební rozpočet'!AG12:AG20)</f>
        <v>0</v>
      </c>
      <c r="D19" s="94"/>
      <c r="E19" s="95"/>
      <c r="F19" s="46"/>
      <c r="G19" s="94" t="s">
        <v>111</v>
      </c>
      <c r="H19" s="95"/>
      <c r="I19" s="45">
        <v>0</v>
      </c>
      <c r="J19" s="28"/>
    </row>
    <row r="20" spans="1:10" ht="15" customHeight="1">
      <c r="A20" s="92" t="s">
        <v>84</v>
      </c>
      <c r="B20" s="93"/>
      <c r="C20" s="45">
        <f>SUM('Stavební rozpočet'!AH12:AH20)</f>
        <v>0</v>
      </c>
      <c r="D20" s="94"/>
      <c r="E20" s="95"/>
      <c r="F20" s="46"/>
      <c r="G20" s="94"/>
      <c r="H20" s="95"/>
      <c r="I20" s="46"/>
      <c r="J20" s="28"/>
    </row>
    <row r="21" spans="1:10" ht="15" customHeight="1">
      <c r="A21" s="92" t="s">
        <v>85</v>
      </c>
      <c r="B21" s="93"/>
      <c r="C21" s="45">
        <f>SUM('Stavební rozpočet'!Z12:Z20)</f>
        <v>0</v>
      </c>
      <c r="D21" s="94"/>
      <c r="E21" s="95"/>
      <c r="F21" s="46"/>
      <c r="G21" s="94"/>
      <c r="H21" s="95"/>
      <c r="I21" s="46"/>
      <c r="J21" s="28"/>
    </row>
    <row r="22" spans="1:10" ht="16.5" customHeight="1">
      <c r="A22" s="92" t="s">
        <v>86</v>
      </c>
      <c r="B22" s="93"/>
      <c r="C22" s="45">
        <f>SUM(C14:C21)</f>
        <v>0</v>
      </c>
      <c r="D22" s="92" t="s">
        <v>99</v>
      </c>
      <c r="E22" s="93"/>
      <c r="F22" s="45">
        <f>SUM(F14:F21)</f>
        <v>0</v>
      </c>
      <c r="G22" s="92" t="s">
        <v>112</v>
      </c>
      <c r="H22" s="93"/>
      <c r="I22" s="45">
        <f>SUM(I14:I21)</f>
        <v>0</v>
      </c>
      <c r="J22" s="28"/>
    </row>
    <row r="23" spans="1:10" ht="15" customHeight="1">
      <c r="A23" s="7"/>
      <c r="B23" s="7"/>
      <c r="C23" s="43"/>
      <c r="D23" s="92" t="s">
        <v>100</v>
      </c>
      <c r="E23" s="93"/>
      <c r="F23" s="47">
        <v>0</v>
      </c>
      <c r="G23" s="92" t="s">
        <v>113</v>
      </c>
      <c r="H23" s="93"/>
      <c r="I23" s="45">
        <v>0</v>
      </c>
      <c r="J23" s="28"/>
    </row>
    <row r="24" spans="4:10" ht="15" customHeight="1">
      <c r="D24" s="7"/>
      <c r="E24" s="7"/>
      <c r="F24" s="48"/>
      <c r="G24" s="92" t="s">
        <v>114</v>
      </c>
      <c r="H24" s="93"/>
      <c r="I24" s="45">
        <v>0</v>
      </c>
      <c r="J24" s="28"/>
    </row>
    <row r="25" spans="6:10" ht="15" customHeight="1">
      <c r="F25" s="49"/>
      <c r="G25" s="92" t="s">
        <v>115</v>
      </c>
      <c r="H25" s="93"/>
      <c r="I25" s="45">
        <v>0</v>
      </c>
      <c r="J25" s="28"/>
    </row>
    <row r="26" spans="1:9" ht="12.75">
      <c r="A26" s="37"/>
      <c r="B26" s="37"/>
      <c r="C26" s="37"/>
      <c r="G26" s="7"/>
      <c r="H26" s="7"/>
      <c r="I26" s="7"/>
    </row>
    <row r="27" spans="1:9" ht="15" customHeight="1">
      <c r="A27" s="87" t="s">
        <v>87</v>
      </c>
      <c r="B27" s="88"/>
      <c r="C27" s="50">
        <f>SUM('Stavební rozpočet'!AJ12:AJ20)+(F22+I22+F23+I23+I24+I25)</f>
        <v>0</v>
      </c>
      <c r="D27" s="44"/>
      <c r="E27" s="37"/>
      <c r="F27" s="37"/>
      <c r="G27" s="37"/>
      <c r="H27" s="37"/>
      <c r="I27" s="37"/>
    </row>
    <row r="28" spans="1:10" ht="15" customHeight="1">
      <c r="A28" s="87" t="s">
        <v>88</v>
      </c>
      <c r="B28" s="88"/>
      <c r="C28" s="50">
        <f>SUM('Stavební rozpočet'!AK12:AK20)</f>
        <v>0</v>
      </c>
      <c r="D28" s="87" t="s">
        <v>101</v>
      </c>
      <c r="E28" s="88"/>
      <c r="F28" s="50">
        <f>ROUND(C28*(15/100),2)</f>
        <v>0</v>
      </c>
      <c r="G28" s="87" t="s">
        <v>116</v>
      </c>
      <c r="H28" s="88"/>
      <c r="I28" s="50">
        <f>SUM(C27:C29)</f>
        <v>0</v>
      </c>
      <c r="J28" s="28"/>
    </row>
    <row r="29" spans="1:10" ht="15" customHeight="1">
      <c r="A29" s="87" t="s">
        <v>89</v>
      </c>
      <c r="B29" s="88"/>
      <c r="C29" s="50">
        <f>SUM('Stavební rozpočet'!AL12:AL20)</f>
        <v>0</v>
      </c>
      <c r="D29" s="87" t="s">
        <v>102</v>
      </c>
      <c r="E29" s="88"/>
      <c r="F29" s="50">
        <f>ROUND(C29*(21/100),2)</f>
        <v>0</v>
      </c>
      <c r="G29" s="87" t="s">
        <v>117</v>
      </c>
      <c r="H29" s="88"/>
      <c r="I29" s="50">
        <f>SUM(F28:F29)+I28</f>
        <v>0</v>
      </c>
      <c r="J29" s="28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41"/>
    </row>
    <row r="31" spans="1:10" ht="14.25" customHeight="1">
      <c r="A31" s="89" t="s">
        <v>90</v>
      </c>
      <c r="B31" s="90"/>
      <c r="C31" s="91"/>
      <c r="D31" s="89" t="s">
        <v>103</v>
      </c>
      <c r="E31" s="90"/>
      <c r="F31" s="91"/>
      <c r="G31" s="89" t="s">
        <v>118</v>
      </c>
      <c r="H31" s="90"/>
      <c r="I31" s="91"/>
      <c r="J31" s="29"/>
    </row>
    <row r="32" spans="1:10" ht="14.25" customHeight="1">
      <c r="A32" s="81"/>
      <c r="B32" s="82"/>
      <c r="C32" s="83"/>
      <c r="D32" s="81"/>
      <c r="E32" s="82"/>
      <c r="F32" s="83"/>
      <c r="G32" s="81"/>
      <c r="H32" s="82"/>
      <c r="I32" s="83"/>
      <c r="J32" s="29"/>
    </row>
    <row r="33" spans="1:10" ht="14.25" customHeight="1">
      <c r="A33" s="81"/>
      <c r="B33" s="82"/>
      <c r="C33" s="83"/>
      <c r="D33" s="81"/>
      <c r="E33" s="82"/>
      <c r="F33" s="83"/>
      <c r="G33" s="81"/>
      <c r="H33" s="82"/>
      <c r="I33" s="83"/>
      <c r="J33" s="29"/>
    </row>
    <row r="34" spans="1:10" ht="14.25" customHeight="1">
      <c r="A34" s="81"/>
      <c r="B34" s="82"/>
      <c r="C34" s="83"/>
      <c r="D34" s="81"/>
      <c r="E34" s="82"/>
      <c r="F34" s="83"/>
      <c r="G34" s="81"/>
      <c r="H34" s="82"/>
      <c r="I34" s="83"/>
      <c r="J34" s="29"/>
    </row>
    <row r="35" spans="1:10" ht="14.25" customHeight="1">
      <c r="A35" s="84" t="s">
        <v>91</v>
      </c>
      <c r="B35" s="85"/>
      <c r="C35" s="86"/>
      <c r="D35" s="84" t="s">
        <v>91</v>
      </c>
      <c r="E35" s="85"/>
      <c r="F35" s="86"/>
      <c r="G35" s="84" t="s">
        <v>91</v>
      </c>
      <c r="H35" s="85"/>
      <c r="I35" s="86"/>
      <c r="J35" s="29"/>
    </row>
    <row r="36" spans="1:9" ht="11.25" customHeight="1">
      <c r="A36" s="36" t="s">
        <v>13</v>
      </c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58"/>
      <c r="B37" s="59"/>
      <c r="C37" s="59"/>
      <c r="D37" s="59"/>
      <c r="E37" s="59"/>
      <c r="F37" s="59"/>
      <c r="G37" s="59"/>
      <c r="H37" s="59"/>
      <c r="I37" s="59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Dlouhý</dc:creator>
  <cp:keywords/>
  <dc:description/>
  <cp:lastModifiedBy>Jan Dlouhý</cp:lastModifiedBy>
  <cp:lastPrinted>2019-06-06T09:24:05Z</cp:lastPrinted>
  <dcterms:created xsi:type="dcterms:W3CDTF">2019-06-06T09:25:12Z</dcterms:created>
  <dcterms:modified xsi:type="dcterms:W3CDTF">2019-06-06T09:25:14Z</dcterms:modified>
  <cp:category/>
  <cp:version/>
  <cp:contentType/>
  <cp:contentStatus/>
</cp:coreProperties>
</file>