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Area">'Rekapitulace stavby'!$A$1:$AR$55</definedName>
    <definedName name="Print_Area_1">0</definedName>
    <definedName name="Print_Area_2">0</definedName>
    <definedName name="_xlnm.Print_Titles">'SO - 01 - Zemní práce'!$84:$84</definedName>
    <definedName name="Print_Titles_1">0</definedName>
  </definedNames>
  <calcPr fullCalcOnLoad="1"/>
</workbook>
</file>

<file path=xl/sharedStrings.xml><?xml version="1.0" encoding="utf-8"?>
<sst xmlns="http://schemas.openxmlformats.org/spreadsheetml/2006/main" count="1626" uniqueCount="511">
  <si>
    <t>REKAPITULACE STAVBY</t>
  </si>
  <si>
    <t>Kód:</t>
  </si>
  <si>
    <t>701</t>
  </si>
  <si>
    <t>Stavba:</t>
  </si>
  <si>
    <t xml:space="preserve">Rekonstrukce VO v ulicích Komenského a přilehlých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</si>
  <si>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</si>
  <si>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</si>
  <si>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</si>
  <si>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</si>
  <si>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</si>
  <si>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</si>
  <si>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</si>
  <si>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</si>
  <si>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</si>
  <si>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</si>
  <si>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</si>
  <si>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</si>
  <si>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</si>
  <si>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</si>
  <si>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</si>
  <si>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</si>
  <si>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</si>
  <si>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</si>
  <si>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</si>
  <si>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</si>
  <si>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</si>
  <si>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</si>
  <si>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</si>
  <si>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</si>
  <si>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</si>
  <si>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</si>
  <si>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</si>
  <si>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</si>
  <si>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</si>
  <si>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</si>
  <si>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</si>
  <si>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</si>
  <si>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</si>
  <si>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</si>
  <si>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</si>
  <si>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</si>
  <si>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</si>
  <si>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</si>
  <si>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</si>
  <si>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</si>
  <si>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</si>
  <si>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</si>
  <si>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</si>
  <si>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KRYCÍ LIST SOUPISU</t>
  </si>
  <si>
    <t>Rekonstrukce VO v ulicích Komenského a přilehlých v České Třebové</t>
  </si>
  <si>
    <t>Objekt:</t>
  </si>
  <si>
    <t>SO - 01a - Elektromontáže</t>
  </si>
  <si>
    <t>ADECO spol. s.r.o. Česká Třebová</t>
  </si>
  <si>
    <t>Ceny elektromontážních prací jsou stanoveny z časových položek ceníku 21M pro sazbu 300Kč/hod.
Ceny běžného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</si>
  <si>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</si>
  <si>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</si>
  <si>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</si>
  <si>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</si>
  <si>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</si>
  <si>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</si>
  <si>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</si>
  <si>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</si>
  <si>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</si>
  <si>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</si>
  <si>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</si>
  <si>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</si>
  <si>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</si>
  <si>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</si>
  <si>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</si>
  <si>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</si>
  <si>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</si>
  <si>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</si>
  <si>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</si>
  <si>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</si>
  <si>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</si>
  <si>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</si>
  <si>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</si>
  <si>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</si>
  <si>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</si>
  <si>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</si>
  <si>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</si>
  <si>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</si>
  <si>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</si>
  <si>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</si>
  <si>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</si>
  <si>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</si>
  <si>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</si>
  <si>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</si>
  <si>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</si>
  <si>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</si>
  <si>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</si>
  <si>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</si>
  <si>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</si>
  <si>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</si>
  <si>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</si>
  <si>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</si>
  <si>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</si>
  <si>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</si>
  <si>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</si>
  <si>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</si>
  <si>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</si>
  <si>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</si>
  <si>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</si>
  <si>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</si>
  <si>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</si>
  <si>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</si>
  <si>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spojka SVCZ. pro celoplast.kab.do 4x35 mm2 1 kV</t>
  </si>
  <si>
    <t>10</t>
  </si>
  <si>
    <t>Pol10</t>
  </si>
  <si>
    <t>pojistka REMOS vč. zap.</t>
  </si>
  <si>
    <t>11</t>
  </si>
  <si>
    <t>Pol11</t>
  </si>
  <si>
    <t>uzem.v zemi FeZn prům. 10 mm vč.svorek,propoj.aj.</t>
  </si>
  <si>
    <t>12</t>
  </si>
  <si>
    <t>Pol12</t>
  </si>
  <si>
    <t>svorky hromosvodové do 2 šroubu (SS;SR 03)</t>
  </si>
  <si>
    <t>13</t>
  </si>
  <si>
    <t>Pol13</t>
  </si>
  <si>
    <t>svod.vodiče FeZn do prům.10mm; Al o10mm; Cu prům.8mm</t>
  </si>
  <si>
    <t>14</t>
  </si>
  <si>
    <t>Pol14</t>
  </si>
  <si>
    <t>měření zemních odporů 1 zemniče</t>
  </si>
  <si>
    <t>Pol15</t>
  </si>
  <si>
    <t>svít. pro osv. kom. LED do 150W, montáž na dřík nebo výložník</t>
  </si>
  <si>
    <t>svít. pro osv. kom. LED do 150W, montáž na výložník</t>
  </si>
  <si>
    <t>Pol16</t>
  </si>
  <si>
    <t>stožár ocelový do výšky 7m</t>
  </si>
  <si>
    <t>Pol17</t>
  </si>
  <si>
    <t>výložník ocel.2-ram. do hmotnosti 35 kg</t>
  </si>
  <si>
    <t>Pol18</t>
  </si>
  <si>
    <t>elektrovýzbroj stožáru pro 1 okruh</t>
  </si>
  <si>
    <t>Pol19</t>
  </si>
  <si>
    <t>elektrovýzbroj stožáru pro 2 okruhy</t>
  </si>
  <si>
    <t>Pol20</t>
  </si>
  <si>
    <t>nátěr nového svodového vodiče</t>
  </si>
  <si>
    <t>D2</t>
  </si>
  <si>
    <t>Demontáže</t>
  </si>
  <si>
    <t>Po21</t>
  </si>
  <si>
    <t>ukonč.vod.v rozv. vč.zap.a konc.do 16 mm2</t>
  </si>
  <si>
    <t>Pol22</t>
  </si>
  <si>
    <t>svít.výbojkové pro osv. Kom. do 150W, montáž na výložník</t>
  </si>
  <si>
    <t>Pol23</t>
  </si>
  <si>
    <t>Pol24</t>
  </si>
  <si>
    <t>demontáž vrchního vedení VO do CU16mm2</t>
  </si>
  <si>
    <t>HSV</t>
  </si>
  <si>
    <t>D3</t>
  </si>
  <si>
    <t>Material</t>
  </si>
  <si>
    <t>Pol25</t>
  </si>
  <si>
    <t xml:space="preserve">Svítidlo modulové se zdroji LED pro osvětlení komunikací </t>
  </si>
  <si>
    <t>3000K, 52-54W/6750lm, asymetrická křivka svít., autonomní stmívání. Např. UNISTREET MEDIUM 40LED, optika DM50</t>
  </si>
  <si>
    <t>P</t>
  </si>
  <si>
    <t xml:space="preserve">Poznámka k položce: Svítidlo modulové se zdroji LED pro osvětlení komunikací  s možností autonomního stmívání, barva světla 3000 K,  50-52W/6750lm, široká asymetrická křivka svít. DM50, funkce udržování konst. svět. toku po dobu životnosti  </t>
  </si>
  <si>
    <t>Pol26</t>
  </si>
  <si>
    <t>Svítidlo modulové se zdroji LED pro osvětlení komunikací vybavené clonou</t>
  </si>
  <si>
    <t>3000K, 52-54W/6750lm, asymetrická křivka svít., autonomní stmívání. Např. UNISTREET MEDIUM 40LED, optika DM50, clona BL1</t>
  </si>
  <si>
    <t xml:space="preserve">Poznámka k položce: Svítidlo modulové se zdroji LED pro osvětlení komunikací  s možností autonomního stmívání, barva světla 3000 K,  50-52W/6750lm, široká asymetrická křivka svít. DM50, funkce udržování konst. svět. toku po dobu životnosti. Svítidlo je vybaveno clobou BL1 pro omezení rušivého osvětlení.  </t>
  </si>
  <si>
    <t>Pol27</t>
  </si>
  <si>
    <t>3000K, 28-30W/3500lm,široká asymetrická křivka svít., autonomní stmívání. Např. UNISTREET Mini 20LED, optika DN10</t>
  </si>
  <si>
    <t xml:space="preserve">Poznámka k položce: Svítidlo modulové se zdroji LED pro osvětlení komunikací  s možností autonomního stmívání, barva světla 3000 K,  28-30W/3500lm, široká asymetrická křivka svít. DN10, funkce udržování konst. svět. toku po dobu životnosti  </t>
  </si>
  <si>
    <t>Pol28</t>
  </si>
  <si>
    <t>3000K, 38-41W/4500lm,široká asymetrická křivka svít., autonomní stmívání. Např. UNISTREET Mini 20LED, optika DN11</t>
  </si>
  <si>
    <t xml:space="preserve">Poznámka k položce: Svítidlo modulové se zdroji LED pro osvětlení komunikací  s možností autonomního stmívání, barva světla 3000 K,  38-41W/4500lm, široká asymetrická křivka svít. DN11, funkce udržování konst. svět. toku po dobu životnosti  </t>
  </si>
  <si>
    <t>Pol29</t>
  </si>
  <si>
    <t xml:space="preserve">stožár osvětlovací odstupňovaný vetknutý, kruhového průřezu, </t>
  </si>
  <si>
    <t>žárově zinkovaný, aktiv. výška 7m, pr. 133/89/60mm, např. K7</t>
  </si>
  <si>
    <t>Pol30</t>
  </si>
  <si>
    <t>žárově zinkovaný, aktiv. výška 7,2m, celková délka 8400mm,  pr. 133/108/89mm</t>
  </si>
  <si>
    <t>Poznámka k položce:
stožár osvětlovací odstupňovaný, bezpaticový, kruhového průřezu 
žárově zinkovaný, aktiv. výška 7,2m, pr. 133/108/89mm např. UZM 9 133/108/89 Z</t>
  </si>
  <si>
    <t>Pol31</t>
  </si>
  <si>
    <t>výložník dvouramenný, ocelový, žárově zinkovaný</t>
  </si>
  <si>
    <t>délka vyl. 2x0,5m, úhel 0 st., pr.89/60mm, např. UZD 2-500/90Z</t>
  </si>
  <si>
    <t>Poznámka k položce:
výložník ocelový dvouramenný, žárově zinkovaný, úhel sevření 90 st., délka vyl. 2x0,5m, úhel 0 st., pr.89/60mm</t>
  </si>
  <si>
    <t>Pol32</t>
  </si>
  <si>
    <t>ochranná manžeta plastová OMP133</t>
  </si>
  <si>
    <t>Pol33</t>
  </si>
  <si>
    <t>stožárová svork., jeden okruh - včetně pojistky-rozbočovací</t>
  </si>
  <si>
    <t>Po34</t>
  </si>
  <si>
    <t>stožárová svork., dva okruhy - včetně  pojistek</t>
  </si>
  <si>
    <t>stožárová svork., dva okruhy - včetně pojistek</t>
  </si>
  <si>
    <t>Pol35</t>
  </si>
  <si>
    <t>pojistka přístrojová</t>
  </si>
  <si>
    <t>Pol36</t>
  </si>
  <si>
    <t>trubka PE JS250mm</t>
  </si>
  <si>
    <t>Pol37</t>
  </si>
  <si>
    <t>kabelová chránička KOPOFLEX 125/108mm vč. spojek</t>
  </si>
  <si>
    <t>Pol38</t>
  </si>
  <si>
    <t>kabelová chránička KOPOFLEX 75/63mm vč. spojek</t>
  </si>
  <si>
    <t>Pol39</t>
  </si>
  <si>
    <t>kabelová chránička KOPOFLEX 40/32mm vč. spojek</t>
  </si>
  <si>
    <t>Pol40</t>
  </si>
  <si>
    <t>žlab betonový 1000x170x140 vč. víka</t>
  </si>
  <si>
    <t>Pol41</t>
  </si>
  <si>
    <t>vodič zemnící FeZn pr. 10Mm</t>
  </si>
  <si>
    <t>vodič zemnící kruhový FeZn pr. 10Mm</t>
  </si>
  <si>
    <t>Po42</t>
  </si>
  <si>
    <t>svorka pro připojení kovových částí SP</t>
  </si>
  <si>
    <t>Pol43</t>
  </si>
  <si>
    <t>svorka spojovací s příložkou Sssp</t>
  </si>
  <si>
    <t>svorka spojovací s příložkou Ssp</t>
  </si>
  <si>
    <t>Pol44</t>
  </si>
  <si>
    <t>spojka pro celoplastové kabely Cu o průřezu 10mm2</t>
  </si>
  <si>
    <t>Pol45</t>
  </si>
  <si>
    <t>štěrkodrť 0-63mm</t>
  </si>
  <si>
    <t>m3</t>
  </si>
  <si>
    <t>VV</t>
  </si>
  <si>
    <t>9*0,5*0,5+7*0,35*0,25+13*0,35*0,4</t>
  </si>
  <si>
    <t>Pol46</t>
  </si>
  <si>
    <t>zásypový materiál netříděný hutnitelný vč. dopravy</t>
  </si>
  <si>
    <t>23*0,35*0,65+102*0,35*0,45+16*0,35*0,3+9*0,5*0,55+2*1*0,5*0,55+1*1*0,55</t>
  </si>
  <si>
    <t>Pol47</t>
  </si>
  <si>
    <t>řezivo smrkové pro zhotovení bednění zákl. stožáru</t>
  </si>
  <si>
    <t>Pol48</t>
  </si>
  <si>
    <t>drát ocelový pr. 10mm pro výztuž základu</t>
  </si>
  <si>
    <t>kg</t>
  </si>
  <si>
    <t>Pol49</t>
  </si>
  <si>
    <t>kabel CYKY-J 3x1,5</t>
  </si>
  <si>
    <t>kabel</t>
  </si>
  <si>
    <t>M</t>
  </si>
  <si>
    <t>Pol50</t>
  </si>
  <si>
    <t>kabel CYKY J 4x10</t>
  </si>
  <si>
    <t>Pol51</t>
  </si>
  <si>
    <t>recyklační poplatek za svítidla</t>
  </si>
  <si>
    <t>HZS</t>
  </si>
  <si>
    <t>Hodinové zúčtovací sazby</t>
  </si>
  <si>
    <t>01</t>
  </si>
  <si>
    <t>přepojení navazujících rozvodů VO pro zachování funkčnosti</t>
  </si>
  <si>
    <t>hod</t>
  </si>
  <si>
    <t>02</t>
  </si>
  <si>
    <t>pronájem zdvihací plošiny</t>
  </si>
  <si>
    <t>03</t>
  </si>
  <si>
    <t>pronájem jeřábu</t>
  </si>
  <si>
    <t>04</t>
  </si>
  <si>
    <t>stavební výpomoc</t>
  </si>
  <si>
    <t>05</t>
  </si>
  <si>
    <t>nastavení svít., oživení soustavy vč. naprogramování parametrů</t>
  </si>
  <si>
    <t>06</t>
  </si>
  <si>
    <t>komplexní vyzkoušení</t>
  </si>
  <si>
    <t>VRN</t>
  </si>
  <si>
    <t>Vedlejší rozpočtové náklady</t>
  </si>
  <si>
    <t>VRN4</t>
  </si>
  <si>
    <t>Inženýrská činnost</t>
  </si>
  <si>
    <t>60</t>
  </si>
  <si>
    <t>Revize výchozí elektro</t>
  </si>
  <si>
    <t>Kč</t>
  </si>
  <si>
    <t>Hlavní tituly průvodních činností a nákladů inženýrská činnost revize</t>
  </si>
  <si>
    <t>61</t>
  </si>
  <si>
    <t>Přesun materialu</t>
  </si>
  <si>
    <t>Hlavní tituly průvodních činností a nákladů inženýrská činnost ostatní inženýrská činnost</t>
  </si>
  <si>
    <t>62</t>
  </si>
  <si>
    <t>VRN7</t>
  </si>
  <si>
    <t>Provozní vlivy</t>
  </si>
  <si>
    <t>63</t>
  </si>
  <si>
    <t>Provoz investora</t>
  </si>
  <si>
    <t xml:space="preserve">Provozní vlivy provoz investora, třetích osob, koordinace činnosti dvou stavebníků </t>
  </si>
  <si>
    <t>Zpět na list:</t>
  </si>
  <si>
    <t>{4ffcdbea-a2d6-4f7e-8e2a-7d7b18b061d8}</t>
  </si>
  <si>
    <t>v ---  níže se nacházejí doplnkové a pomocné údaje k sestavám  --- v</t>
  </si>
  <si>
    <t>False</t>
  </si>
  <si>
    <t>Rekonstrukce VO v ulici Komenského a přilehlých v České Třebové</t>
  </si>
  <si>
    <t xml:space="preserve">SO - 01 - Zemní práce 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</si>
  <si>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</si>
  <si>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</si>
  <si>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</si>
  <si>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</si>
  <si>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</si>
  <si>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</si>
  <si>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</si>
  <si>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</si>
  <si>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</si>
  <si>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H113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</si>
  <si>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</si>
  <si>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</si>
  <si>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</si>
  <si>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</si>
  <si>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</si>
  <si>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</si>
  <si>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</si>
  <si>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m2</t>
  </si>
  <si>
    <t>-617620124</t>
  </si>
  <si>
    <t>Sejmutí drnu tl. do 100 mm, v jakékoliv ploše</t>
  </si>
  <si>
    <t>204*0,35+9*1*1</t>
  </si>
  <si>
    <t>True</t>
  </si>
  <si>
    <t>113106123</t>
  </si>
  <si>
    <t>Rozebrání dlažeb komunikací pro pěší ze zámkových dlaždic</t>
  </si>
  <si>
    <t>-218202151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</si>
  <si>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</si>
  <si>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55*0,5+2*0,5+1*1</t>
  </si>
  <si>
    <t>113106161</t>
  </si>
  <si>
    <t>Rozebrání dlažeb vozovek pl do 50 m2 z drobných kostek do lože z kameniva</t>
  </si>
  <si>
    <t>117014281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</si>
  <si>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</si>
  <si>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3,5*0,5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</si>
  <si>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</si>
  <si>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</si>
  <si>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</si>
  <si>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</si>
  <si>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72*0,35+5*0,5</t>
  </si>
  <si>
    <t>113201111R00</t>
  </si>
  <si>
    <t>Vytrhání obrub chodníkových ležatých</t>
  </si>
  <si>
    <t>-1741957989</t>
  </si>
  <si>
    <t>Vytrhání obrub s vybouráním lože, s přemístěním hmot na skládku na vzdálenost do 3 m nebo s naložením na dopravní prostředek chodníkových ležatých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</si>
  <si>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</si>
  <si>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</si>
  <si>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</si>
  <si>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</si>
  <si>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119002121</t>
  </si>
  <si>
    <t>Pomocné konstrukce při zabezpečení výkopů přechodovou lávkou l do 2 m včetně zábradlí zřízení</t>
  </si>
  <si>
    <t>kus</t>
  </si>
  <si>
    <t>32812292</t>
  </si>
  <si>
    <t>Pomocné konstrukce při zabezpečení výkopu vodorovné pochůzné přechodová lávka do délky 2 000 mm včetně zábradlí zřízení</t>
  </si>
  <si>
    <t>119002122</t>
  </si>
  <si>
    <t>Pomocné konstrukce při zabezpečení výkopů přechodovou lávkou l do 2 m včetně zábradlí odstranění</t>
  </si>
  <si>
    <t>824279403</t>
  </si>
  <si>
    <t>Pomocné konstrukce při zabezpečení výkopu vodorovné pochůzné přechodová lávka do délky 2 000 mm včetně zábradlí odstranění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</si>
  <si>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</si>
  <si>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</si>
  <si>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</si>
  <si>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</si>
  <si>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</si>
  <si>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</si>
  <si>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</si>
  <si>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</si>
  <si>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</si>
  <si>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</si>
  <si>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</si>
  <si>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</si>
  <si>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9*0,8*0,8*1,3+5*0,8*0,8*1,2+2*0,5*1*0,6+1*1*0,6</t>
  </si>
  <si>
    <t>132212101</t>
  </si>
  <si>
    <t>Hloubení rýh š do 600 mm ručním nebo pneum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</si>
  <si>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</si>
  <si>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</si>
  <si>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</si>
  <si>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227*0,35*0,7+102*0,35*0,5+16*0,35*0,8+9*0,5*1,1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</si>
  <si>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</si>
  <si>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</si>
  <si>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</si>
  <si>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</si>
  <si>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</si>
  <si>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</si>
  <si>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</si>
  <si>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</si>
  <si>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204*0,35*0,1  náhrada písk.lože v zeleném</t>
  </si>
  <si>
    <t>20*0,35*0,7+19*0,35*0,8+33*0,35*0,55+69*0,35*0,6+9*0,5*1,2+2*1*0,5*0,6+1*1*0,6</t>
  </si>
  <si>
    <t>Součet</t>
  </si>
  <si>
    <t>15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</si>
  <si>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</si>
  <si>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</si>
  <si>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</si>
  <si>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</si>
  <si>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</si>
  <si>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</si>
  <si>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</si>
  <si>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</si>
  <si>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</si>
  <si>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</t>
  </si>
  <si>
    <t>171201201R00</t>
  </si>
  <si>
    <t>Uložení sypaniny na skládky</t>
  </si>
  <si>
    <t>1870928971</t>
  </si>
  <si>
    <t>18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</si>
  <si>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</si>
  <si>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</si>
  <si>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</si>
  <si>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</si>
  <si>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</si>
  <si>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</si>
  <si>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</si>
  <si>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</si>
  <si>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</si>
  <si>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227*0,35*0,65+102*0,35*0,45+16*0,35*0,3+9*0,5*0,55+2*1*0,5*0,55+1*1*0,55</t>
  </si>
  <si>
    <t>20</t>
  </si>
  <si>
    <t>180406111R00</t>
  </si>
  <si>
    <t>Založení trávníku parkového drnováním v rovině</t>
  </si>
  <si>
    <t>2115967673</t>
  </si>
  <si>
    <t>Založení hřišťového trávníku výsevem na vrstvě substrátu</t>
  </si>
  <si>
    <t>204*0,5</t>
  </si>
  <si>
    <t>21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</si>
  <si>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</si>
  <si>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</si>
  <si>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</si>
  <si>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</si>
  <si>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204*1</t>
  </si>
  <si>
    <t>22</t>
  </si>
  <si>
    <t xml:space="preserve">Křižovatka se silovým kabelem </t>
  </si>
  <si>
    <t>87254539</t>
  </si>
  <si>
    <t>23</t>
  </si>
  <si>
    <t>Křižovatka s plynovodem</t>
  </si>
  <si>
    <t>-1812514665</t>
  </si>
  <si>
    <t xml:space="preserve">Křižovatka plynovodem </t>
  </si>
  <si>
    <t>24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</si>
  <si>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</si>
  <si>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</si>
  <si>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</si>
  <si>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</si>
  <si>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</si>
  <si>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</si>
  <si>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26</t>
  </si>
  <si>
    <t>215901101R00</t>
  </si>
  <si>
    <t>Zhutnění podloží z hornin soudržných do 92% PS nebo nesoudržných sypkých I(d) do 0,8</t>
  </si>
  <si>
    <t>-2096581564</t>
  </si>
  <si>
    <t xml:space="preserve">Zhutnění podloží pod násypy z rostlé horniny tř. 1 až 4 z hornin soudružných do 92 % PS a nesoudržných sypkých relativní ulehlosti I(d) do 0,8 </t>
  </si>
  <si>
    <t>3*23*0,35+3*16*0,35+2*102*0,35+5*9*0,5+2*2*1*0,5+2*1*1</t>
  </si>
  <si>
    <t>27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</si>
  <si>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</si>
  <si>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</si>
  <si>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</si>
  <si>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</si>
  <si>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14*0,8*0,8*1,3-0,250*0,25*3,14/4*1,3*14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</si>
  <si>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</si>
  <si>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</si>
  <si>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</si>
  <si>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</si>
  <si>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</si>
  <si>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</si>
  <si>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</si>
  <si>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</si>
  <si>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</si>
  <si>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(227+102+16)*0,35*0,1+9*0,5*0,1 pouze solo výkopy VO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</si>
  <si>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</si>
  <si>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</si>
  <si>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</si>
  <si>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</si>
  <si>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</si>
  <si>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</si>
  <si>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9*0,5*2+7*0,35+13*0,35*2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</si>
  <si>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</si>
  <si>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</si>
  <si>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</si>
  <si>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</si>
  <si>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</si>
  <si>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32</t>
  </si>
  <si>
    <t>591211111R00</t>
  </si>
  <si>
    <t>Kladení dlažby drobné kostky,lože z kamen.tl. 5 cm</t>
  </si>
  <si>
    <t>Kladení dlažby z kostek sprovedením lože do tl. 50 mm, s vyplněním spár, s dvojím beraněním a se smetením přebytečného materiálu na krajnici drobných z kamene, do lože zkameniva těženého</t>
  </si>
  <si>
    <t>3,5*1</t>
  </si>
  <si>
    <t>33</t>
  </si>
  <si>
    <t>596211120</t>
  </si>
  <si>
    <t>Kladení zámkové dlažby komunikací pro pěší tl 60 mm skupiny B pl do 50 m2</t>
  </si>
  <si>
    <t>-710943699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</si>
  <si>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</si>
  <si>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(20+44)*0,35*2</t>
  </si>
  <si>
    <t>34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</si>
  <si>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</si>
  <si>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</si>
  <si>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</si>
  <si>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</si>
  <si>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(72+5)*2</t>
  </si>
  <si>
    <t>Trubní vedení</t>
  </si>
  <si>
    <t>35</t>
  </si>
  <si>
    <t>899722112</t>
  </si>
  <si>
    <t>Krytí potrubí z plastů výstražnou fólií z PVC 25 cm</t>
  </si>
  <si>
    <t>-578996950</t>
  </si>
  <si>
    <t>Krytí potrubí z plastů výstražnou fólií z PVC šířky 25 cm</t>
  </si>
  <si>
    <t>36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</si>
  <si>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</si>
  <si>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</si>
  <si>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</si>
  <si>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</si>
  <si>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</si>
  <si>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37</t>
  </si>
  <si>
    <t>900000001</t>
  </si>
  <si>
    <t>kabelový kanál z bet. žlabů KZ1 s víkem KD1(10/10/50cm)</t>
  </si>
  <si>
    <t>1062788855</t>
  </si>
  <si>
    <t>38</t>
  </si>
  <si>
    <t>900000002</t>
  </si>
  <si>
    <t>Kabelový prostup z PVC roury světl. do 12,5cm</t>
  </si>
  <si>
    <t>-282464953</t>
  </si>
  <si>
    <t>39</t>
  </si>
  <si>
    <t>916331112</t>
  </si>
  <si>
    <t>Osazení zahradního obrubníku betonového do lože z betonu s boční opěrou</t>
  </si>
  <si>
    <t>-993456639</t>
  </si>
  <si>
    <t>Osazení zahradního obrubníku betonového s ložem tl. od 50 do 100 mm z betonu prostého tř. C 12/15 s boční opěrou z betonu prostého tř. C 12/15</t>
  </si>
  <si>
    <t>40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</si>
  <si>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</si>
  <si>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</si>
  <si>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</si>
  <si>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</si>
  <si>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(72+5)*2+4</t>
  </si>
  <si>
    <t>41</t>
  </si>
  <si>
    <t>961044111R00</t>
  </si>
  <si>
    <t>Bourání základů z betonu prostého</t>
  </si>
  <si>
    <t>-2033994358</t>
  </si>
  <si>
    <t>Bourání základů z betonu prostého</t>
  </si>
  <si>
    <t>9*0,35*0,1+0,3*0,3*0,6*2</t>
  </si>
  <si>
    <t>VRN1</t>
  </si>
  <si>
    <t>Průzkumné, geodetické a projektové práce</t>
  </si>
  <si>
    <t>42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</si>
  <si>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</si>
  <si>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</si>
  <si>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</si>
  <si>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</si>
  <si>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</si>
  <si>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43</t>
  </si>
  <si>
    <t>012103002</t>
  </si>
  <si>
    <t>Přípravné geodetické práce před výstavbou - vytýčení trasy  do100m</t>
  </si>
  <si>
    <t>143904422</t>
  </si>
  <si>
    <t>44</t>
  </si>
  <si>
    <t>012103003</t>
  </si>
  <si>
    <t>Přípravné geodetické práce před výstavbou - vytýčení trasy  nad 100m</t>
  </si>
  <si>
    <t>-1058447074</t>
  </si>
  <si>
    <t>45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</si>
  <si>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</si>
  <si>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</si>
  <si>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</si>
  <si>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</si>
  <si>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46</t>
  </si>
  <si>
    <t>01220302</t>
  </si>
  <si>
    <t>Geodetické práce při provádění stavby - zaměření kabelu a zař. nad 100m</t>
  </si>
  <si>
    <t>-510064663</t>
  </si>
  <si>
    <t>Pozn.:</t>
  </si>
  <si>
    <t>V rozpočtu zemních prací je počítáno, že kabelové vedení VO bude v části trasy řešeno jako přílož k nově budovaným rozvodům nn a to včetně přechodů přes komunikaci.</t>
  </si>
  <si>
    <t>Zřízení pískového lože je rozpočtováno pouze v samostatné trase VO.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</si>
</sst>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"/>
    <numFmt numFmtId="166" formatCode="#,##0.00000"/>
  </numFmts>
  <fonts count="78">
    <font>
      <sz val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indexed="55"/>
      <name val="Trebuc1"/>
      <family val="2"/>
    </font>
    <font>
      <sz val="7"/>
      <name val="Trebuc1"/>
      <family val="2"/>
    </font>
    <font>
      <i/>
      <sz val="7"/>
      <color indexed="55"/>
      <name val="Trebuc1"/>
      <family val="2"/>
    </font>
    <font>
      <i/>
      <sz val="7"/>
      <color indexed="55"/>
      <name val="Trebuchet MS"/>
      <family val="2"/>
    </font>
    <font>
      <i/>
      <sz val="7"/>
      <name val="Trebuchet MS"/>
      <family val="2"/>
    </font>
    <font>
      <i/>
      <sz val="8"/>
      <name val="Trebuchet MS"/>
      <family val="2"/>
    </font>
    <font>
      <sz val="8"/>
      <color indexed="39"/>
      <name val="Trebuchet MS"/>
      <family val="2"/>
    </font>
    <font>
      <sz val="10"/>
      <color indexed="39"/>
      <name val="Trebuchet MS"/>
      <family val="2"/>
    </font>
    <font>
      <sz val="10"/>
      <color indexed="39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name val="Arial CE"/>
      <family val="2"/>
    </font>
    <font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4"/>
      <name val="Trebuchet MS"/>
      <family val="2"/>
    </font>
    <font>
      <sz val="7"/>
      <color indexed="8"/>
      <name val="Trebuchet MS"/>
      <family val="2"/>
    </font>
    <font>
      <sz val="10"/>
      <name val="Arial CE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>
      <alignment/>
      <protection/>
    </xf>
    <xf numFmtId="0" fontId="1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4" fontId="9" fillId="33" borderId="19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37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vertical="center"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19" fillId="34" borderId="0" xfId="37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4" fontId="5" fillId="33" borderId="18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4" fontId="21" fillId="0" borderId="26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165" fontId="1" fillId="0" borderId="3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30" xfId="0" applyNumberFormat="1" applyFont="1" applyBorder="1" applyAlignment="1" applyProtection="1">
      <alignment horizontal="center" vertical="center"/>
      <protection/>
    </xf>
    <xf numFmtId="0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13" xfId="0" applyFont="1" applyBorder="1" applyAlignment="1">
      <alignment vertical="center"/>
    </xf>
    <xf numFmtId="4" fontId="1" fillId="0" borderId="30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4" fontId="33" fillId="0" borderId="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166" fontId="36" fillId="0" borderId="23" xfId="0" applyNumberFormat="1" applyFont="1" applyBorder="1" applyAlignment="1">
      <alignment/>
    </xf>
    <xf numFmtId="166" fontId="36" fillId="0" borderId="3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23" fillId="0" borderId="33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34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7" fillId="0" borderId="3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/>
    </xf>
    <xf numFmtId="49" fontId="39" fillId="0" borderId="30" xfId="0" applyNumberFormat="1" applyFont="1" applyBorder="1" applyAlignment="1" applyProtection="1">
      <alignment horizontal="left" vertical="center" wrapText="1"/>
      <protection/>
    </xf>
    <xf numFmtId="165" fontId="40" fillId="0" borderId="30" xfId="0" applyNumberFormat="1" applyFont="1" applyBorder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3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49" fontId="1" fillId="0" borderId="35" xfId="36" applyNumberFormat="1" applyFont="1" applyBorder="1" applyAlignment="1">
      <alignment horizontal="left" vertical="center" wrapText="1"/>
      <protection/>
    </xf>
    <xf numFmtId="0" fontId="38" fillId="0" borderId="0" xfId="0" applyFont="1" applyAlignment="1">
      <alignment horizontal="left" vertical="center" wrapText="1"/>
    </xf>
    <xf numFmtId="165" fontId="38" fillId="0" borderId="0" xfId="0" applyNumberFormat="1" applyFont="1" applyAlignment="1">
      <alignment vertical="center"/>
    </xf>
    <xf numFmtId="0" fontId="40" fillId="0" borderId="0" xfId="0" applyFont="1" applyBorder="1" applyAlignment="1" applyProtection="1">
      <alignment vertic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49" fontId="40" fillId="0" borderId="30" xfId="0" applyNumberFormat="1" applyFont="1" applyBorder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horizontal="center" vertical="center" wrapText="1"/>
      <protection/>
    </xf>
    <xf numFmtId="4" fontId="40" fillId="0" borderId="30" xfId="0" applyNumberFormat="1" applyFont="1" applyBorder="1" applyAlignment="1" applyProtection="1">
      <alignment vertical="center"/>
      <protection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66" fontId="40" fillId="0" borderId="0" xfId="0" applyNumberFormat="1" applyFont="1" applyBorder="1" applyAlignment="1">
      <alignment vertical="center"/>
    </xf>
    <xf numFmtId="166" fontId="40" fillId="0" borderId="34" xfId="0" applyNumberFormat="1" applyFont="1" applyBorder="1" applyAlignment="1">
      <alignment vertical="center"/>
    </xf>
    <xf numFmtId="4" fontId="40" fillId="0" borderId="0" xfId="0" applyNumberFormat="1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120" zoomScaleNormal="120" zoomScalePageLayoutView="0" workbookViewId="0" topLeftCell="A13">
      <selection activeCell="AK30" sqref="AK30"/>
    </sheetView>
  </sheetViews>
  <sheetFormatPr defaultColWidth="11.57421875" defaultRowHeight="12.75"/>
  <cols>
    <col min="1" max="1" width="3.28125" style="0" customWidth="1"/>
    <col min="2" max="2" width="2.00390625" style="0" customWidth="1"/>
    <col min="3" max="3" width="2.7109375" style="0" customWidth="1"/>
    <col min="4" max="16" width="2.28125" style="0" customWidth="1"/>
    <col min="17" max="22" width="1.28515625" style="0" customWidth="1"/>
    <col min="23" max="23" width="10.140625" style="0" customWidth="1"/>
    <col min="24" max="32" width="0.5625" style="0" customWidth="1"/>
    <col min="33" max="33" width="13.421875" style="0" customWidth="1"/>
    <col min="34" max="34" width="1.7109375" style="0" customWidth="1"/>
    <col min="35" max="35" width="10.140625" style="0" customWidth="1"/>
    <col min="36" max="36" width="2.7109375" style="0" customWidth="1"/>
    <col min="37" max="37" width="16.421875" style="0" customWidth="1"/>
    <col min="38" max="38" width="3.7109375" style="0" customWidth="1"/>
    <col min="39" max="39" width="8.8515625" style="0" customWidth="1"/>
    <col min="40" max="40" width="15.28125" style="0" customWidth="1"/>
    <col min="41" max="41" width="4.140625" style="0" customWidth="1"/>
    <col min="42" max="42" width="0.5625" style="0" customWidth="1"/>
    <col min="43" max="43" width="6.140625" style="0" customWidth="1"/>
    <col min="44" max="44" width="1.421875" style="0" customWidth="1"/>
  </cols>
  <sheetData>
    <row r="1" spans="1:5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4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21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24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235" t="s">
        <v>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11"/>
      <c r="AP5" s="2"/>
      <c r="AQ5" s="8"/>
      <c r="AR5" s="1"/>
    </row>
    <row r="6" spans="1:44" ht="15">
      <c r="A6" s="1"/>
      <c r="B6" s="6"/>
      <c r="C6" s="2"/>
      <c r="D6" s="12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 t="s">
        <v>6</v>
      </c>
      <c r="AL6" s="2"/>
      <c r="AM6" s="2"/>
      <c r="AN6" s="10"/>
      <c r="AO6" s="2"/>
      <c r="AP6" s="2"/>
      <c r="AQ6" s="8"/>
      <c r="AR6" s="1"/>
    </row>
    <row r="7" spans="1:44" ht="15">
      <c r="A7" s="1"/>
      <c r="B7" s="6"/>
      <c r="C7" s="2"/>
      <c r="D7" s="12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9</v>
      </c>
      <c r="AL7" s="2"/>
      <c r="AM7" s="2"/>
      <c r="AN7" s="13">
        <v>43605</v>
      </c>
      <c r="AO7" s="2"/>
      <c r="AP7" s="2"/>
      <c r="AQ7" s="8"/>
      <c r="AR7" s="1"/>
    </row>
    <row r="8" spans="1:44" ht="9.7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5">
      <c r="A9" s="1"/>
      <c r="B9" s="6"/>
      <c r="C9" s="2"/>
      <c r="D9" s="1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 t="s">
        <v>11</v>
      </c>
      <c r="AL9" s="2"/>
      <c r="AM9" s="2"/>
      <c r="AN9" s="10"/>
      <c r="AO9" s="2"/>
      <c r="AP9" s="2"/>
      <c r="AQ9" s="8"/>
      <c r="AR9" s="1"/>
    </row>
    <row r="10" spans="1:44" ht="1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5">
      <c r="A12" s="1"/>
      <c r="B12" s="6"/>
      <c r="C12" s="2"/>
      <c r="D12" s="12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 t="s">
        <v>11</v>
      </c>
      <c r="AL12" s="2"/>
      <c r="AM12" s="2"/>
      <c r="AN12" s="10"/>
      <c r="AO12" s="2"/>
      <c r="AP12" s="2"/>
      <c r="AQ12" s="8"/>
      <c r="AR12" s="1"/>
    </row>
    <row r="13" spans="1:44" ht="1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5">
      <c r="A15" s="1"/>
      <c r="B15" s="6"/>
      <c r="C15" s="2"/>
      <c r="D15" s="12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 t="s">
        <v>11</v>
      </c>
      <c r="AL15" s="2"/>
      <c r="AM15" s="2"/>
      <c r="AN15" s="10"/>
      <c r="AO15" s="2"/>
      <c r="AP15" s="2"/>
      <c r="AQ15" s="8"/>
      <c r="AR15" s="1"/>
    </row>
    <row r="16" spans="1:44" ht="1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5">
      <c r="A18" s="1"/>
      <c r="B18" s="6"/>
      <c r="C18" s="2"/>
      <c r="D18" s="12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4.2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"/>
      <c r="AQ20" s="8"/>
      <c r="AR20" s="1"/>
    </row>
    <row r="21" spans="1:44" ht="15">
      <c r="A21" s="15"/>
      <c r="B21" s="16"/>
      <c r="C21" s="17"/>
      <c r="D21" s="18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>
        <f>ROUND(AG49,2)</f>
        <v>0</v>
      </c>
      <c r="AL21" s="20"/>
      <c r="AM21" s="20"/>
      <c r="AN21" s="20"/>
      <c r="AO21" s="20"/>
      <c r="AP21" s="17"/>
      <c r="AQ21" s="21"/>
      <c r="AR21" s="15"/>
    </row>
    <row r="22" spans="1:44" ht="13.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1"/>
      <c r="AR22" s="15"/>
    </row>
    <row r="23" spans="1:44" ht="13.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2"/>
      <c r="N23" s="22"/>
      <c r="O23" s="22" t="s">
        <v>20</v>
      </c>
      <c r="P23" s="17"/>
      <c r="Q23" s="17"/>
      <c r="R23" s="17"/>
      <c r="S23" s="17"/>
      <c r="T23" s="17"/>
      <c r="U23" s="17"/>
      <c r="V23" s="17"/>
      <c r="W23" s="22" t="s">
        <v>21</v>
      </c>
      <c r="X23" s="22"/>
      <c r="Y23" s="22"/>
      <c r="Z23" s="22"/>
      <c r="AA23" s="22"/>
      <c r="AB23" s="22"/>
      <c r="AC23" s="22"/>
      <c r="AD23" s="22"/>
      <c r="AE23" s="22"/>
      <c r="AF23" s="17"/>
      <c r="AG23" s="17"/>
      <c r="AH23" s="17"/>
      <c r="AI23" s="17"/>
      <c r="AJ23" s="17"/>
      <c r="AK23" s="22" t="s">
        <v>22</v>
      </c>
      <c r="AL23" s="22"/>
      <c r="AM23" s="22"/>
      <c r="AN23" s="22"/>
      <c r="AO23" s="22"/>
      <c r="AP23" s="17"/>
      <c r="AQ23" s="21"/>
      <c r="AR23" s="15"/>
    </row>
    <row r="24" spans="1:44" ht="13.5">
      <c r="A24" s="23"/>
      <c r="B24" s="24"/>
      <c r="C24" s="25"/>
      <c r="D24" s="26" t="s">
        <v>23</v>
      </c>
      <c r="E24" s="25"/>
      <c r="F24" s="26" t="s">
        <v>24</v>
      </c>
      <c r="G24" s="25"/>
      <c r="H24" s="25"/>
      <c r="I24" s="25"/>
      <c r="J24" s="25"/>
      <c r="K24" s="25"/>
      <c r="L24" s="239">
        <v>0.21</v>
      </c>
      <c r="M24" s="239"/>
      <c r="N24" s="239"/>
      <c r="O24" s="239"/>
      <c r="P24" s="25"/>
      <c r="Q24" s="25"/>
      <c r="R24" s="25"/>
      <c r="S24" s="25"/>
      <c r="T24" s="25"/>
      <c r="U24" s="25"/>
      <c r="V24" s="25"/>
      <c r="W24" s="27">
        <f>AK21</f>
        <v>0</v>
      </c>
      <c r="X24" s="27"/>
      <c r="Y24" s="27"/>
      <c r="Z24" s="27"/>
      <c r="AA24" s="27"/>
      <c r="AB24" s="27"/>
      <c r="AC24" s="27"/>
      <c r="AD24" s="27"/>
      <c r="AE24" s="27"/>
      <c r="AF24" s="25"/>
      <c r="AG24" s="25"/>
      <c r="AH24" s="25"/>
      <c r="AI24" s="25"/>
      <c r="AJ24" s="25"/>
      <c r="AK24" s="27">
        <f>(W24*0.21)</f>
        <v>0</v>
      </c>
      <c r="AL24" s="27"/>
      <c r="AM24" s="27"/>
      <c r="AN24" s="27"/>
      <c r="AO24" s="27"/>
      <c r="AP24" s="25"/>
      <c r="AQ24" s="28"/>
      <c r="AR24" s="23"/>
    </row>
    <row r="25" spans="1:44" ht="13.5">
      <c r="A25" s="23"/>
      <c r="B25" s="24"/>
      <c r="C25" s="25"/>
      <c r="D25" s="25"/>
      <c r="E25" s="25"/>
      <c r="F25" s="26" t="s">
        <v>25</v>
      </c>
      <c r="G25" s="25"/>
      <c r="H25" s="25"/>
      <c r="I25" s="25"/>
      <c r="J25" s="25"/>
      <c r="K25" s="25"/>
      <c r="L25" s="239">
        <v>0.15</v>
      </c>
      <c r="M25" s="239"/>
      <c r="N25" s="239"/>
      <c r="O25" s="239"/>
      <c r="P25" s="25"/>
      <c r="Q25" s="25"/>
      <c r="R25" s="25"/>
      <c r="S25" s="25"/>
      <c r="T25" s="25"/>
      <c r="U25" s="25"/>
      <c r="V25" s="25"/>
      <c r="W25" s="27">
        <f>ROUND(BA49,2)</f>
        <v>0</v>
      </c>
      <c r="X25" s="27"/>
      <c r="Y25" s="27"/>
      <c r="Z25" s="27"/>
      <c r="AA25" s="27"/>
      <c r="AB25" s="27"/>
      <c r="AC25" s="27"/>
      <c r="AD25" s="27"/>
      <c r="AE25" s="27"/>
      <c r="AF25" s="25"/>
      <c r="AG25" s="25"/>
      <c r="AH25" s="25"/>
      <c r="AI25" s="25"/>
      <c r="AJ25" s="25"/>
      <c r="AK25" s="27">
        <f>ROUND(AW49,2)</f>
        <v>0</v>
      </c>
      <c r="AL25" s="27"/>
      <c r="AM25" s="27"/>
      <c r="AN25" s="27"/>
      <c r="AO25" s="27"/>
      <c r="AP25" s="25"/>
      <c r="AQ25" s="28"/>
      <c r="AR25" s="23"/>
    </row>
    <row r="26" spans="1:44" ht="13.5">
      <c r="A26" s="23"/>
      <c r="B26" s="24"/>
      <c r="C26" s="25"/>
      <c r="D26" s="25"/>
      <c r="E26" s="25"/>
      <c r="F26" s="26" t="s">
        <v>26</v>
      </c>
      <c r="G26" s="25"/>
      <c r="H26" s="25"/>
      <c r="I26" s="25"/>
      <c r="J26" s="25"/>
      <c r="K26" s="25"/>
      <c r="L26" s="239">
        <v>0.21</v>
      </c>
      <c r="M26" s="239"/>
      <c r="N26" s="239"/>
      <c r="O26" s="239"/>
      <c r="P26" s="25"/>
      <c r="Q26" s="25"/>
      <c r="R26" s="25"/>
      <c r="S26" s="25"/>
      <c r="T26" s="25"/>
      <c r="U26" s="25"/>
      <c r="V26" s="25"/>
      <c r="W26" s="27">
        <f>ROUND(BB49,2)</f>
        <v>0</v>
      </c>
      <c r="X26" s="27"/>
      <c r="Y26" s="27"/>
      <c r="Z26" s="27"/>
      <c r="AA26" s="27"/>
      <c r="AB26" s="27"/>
      <c r="AC26" s="27"/>
      <c r="AD26" s="27"/>
      <c r="AE26" s="27"/>
      <c r="AF26" s="25"/>
      <c r="AG26" s="25"/>
      <c r="AH26" s="25"/>
      <c r="AI26" s="25"/>
      <c r="AJ26" s="25"/>
      <c r="AK26" s="27">
        <v>0</v>
      </c>
      <c r="AL26" s="27"/>
      <c r="AM26" s="27"/>
      <c r="AN26" s="27"/>
      <c r="AO26" s="27"/>
      <c r="AP26" s="25"/>
      <c r="AQ26" s="28"/>
      <c r="AR26" s="23"/>
    </row>
    <row r="27" spans="1:44" ht="13.5">
      <c r="A27" s="23"/>
      <c r="B27" s="24"/>
      <c r="C27" s="25"/>
      <c r="D27" s="25"/>
      <c r="E27" s="25"/>
      <c r="F27" s="26" t="s">
        <v>27</v>
      </c>
      <c r="G27" s="25"/>
      <c r="H27" s="25"/>
      <c r="I27" s="25"/>
      <c r="J27" s="25"/>
      <c r="K27" s="25"/>
      <c r="L27" s="239">
        <v>0.15</v>
      </c>
      <c r="M27" s="239"/>
      <c r="N27" s="239"/>
      <c r="O27" s="239"/>
      <c r="P27" s="25"/>
      <c r="Q27" s="25"/>
      <c r="R27" s="25"/>
      <c r="S27" s="25"/>
      <c r="T27" s="25"/>
      <c r="U27" s="25"/>
      <c r="V27" s="25"/>
      <c r="W27" s="27">
        <f>ROUND(BC49,2)</f>
        <v>0</v>
      </c>
      <c r="X27" s="27"/>
      <c r="Y27" s="27"/>
      <c r="Z27" s="27"/>
      <c r="AA27" s="27"/>
      <c r="AB27" s="27"/>
      <c r="AC27" s="27"/>
      <c r="AD27" s="27"/>
      <c r="AE27" s="27"/>
      <c r="AF27" s="25"/>
      <c r="AG27" s="25"/>
      <c r="AH27" s="25"/>
      <c r="AI27" s="25"/>
      <c r="AJ27" s="25"/>
      <c r="AK27" s="27">
        <v>0</v>
      </c>
      <c r="AL27" s="27"/>
      <c r="AM27" s="27"/>
      <c r="AN27" s="27"/>
      <c r="AO27" s="27"/>
      <c r="AP27" s="25"/>
      <c r="AQ27" s="28"/>
      <c r="AR27" s="23"/>
    </row>
    <row r="28" spans="1:44" ht="13.5">
      <c r="A28" s="23"/>
      <c r="B28" s="24"/>
      <c r="C28" s="25"/>
      <c r="D28" s="25"/>
      <c r="E28" s="25"/>
      <c r="F28" s="26" t="s">
        <v>28</v>
      </c>
      <c r="G28" s="25"/>
      <c r="H28" s="25"/>
      <c r="I28" s="25"/>
      <c r="J28" s="25"/>
      <c r="K28" s="25"/>
      <c r="L28" s="239">
        <v>0</v>
      </c>
      <c r="M28" s="239"/>
      <c r="N28" s="239"/>
      <c r="O28" s="239"/>
      <c r="P28" s="25"/>
      <c r="Q28" s="25"/>
      <c r="R28" s="25"/>
      <c r="S28" s="25"/>
      <c r="T28" s="25"/>
      <c r="U28" s="25"/>
      <c r="V28" s="25"/>
      <c r="W28" s="27">
        <f>ROUND(BD49,2)</f>
        <v>0</v>
      </c>
      <c r="X28" s="27"/>
      <c r="Y28" s="27"/>
      <c r="Z28" s="27"/>
      <c r="AA28" s="27"/>
      <c r="AB28" s="27"/>
      <c r="AC28" s="27"/>
      <c r="AD28" s="27"/>
      <c r="AE28" s="27"/>
      <c r="AF28" s="25"/>
      <c r="AG28" s="25"/>
      <c r="AH28" s="25"/>
      <c r="AI28" s="25"/>
      <c r="AJ28" s="25"/>
      <c r="AK28" s="27">
        <v>0</v>
      </c>
      <c r="AL28" s="27"/>
      <c r="AM28" s="27"/>
      <c r="AN28" s="27"/>
      <c r="AO28" s="27"/>
      <c r="AP28" s="25"/>
      <c r="AQ28" s="28"/>
      <c r="AR28" s="23"/>
    </row>
    <row r="29" spans="1:44" ht="13.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1"/>
      <c r="AR29" s="15"/>
    </row>
    <row r="30" spans="1:44" ht="18">
      <c r="A30" s="15"/>
      <c r="B30" s="16"/>
      <c r="C30" s="29"/>
      <c r="D30" s="30" t="s">
        <v>29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 t="s">
        <v>30</v>
      </c>
      <c r="U30" s="31"/>
      <c r="V30" s="31"/>
      <c r="W30" s="31"/>
      <c r="X30" s="33" t="s">
        <v>31</v>
      </c>
      <c r="Y30" s="33"/>
      <c r="Z30" s="33"/>
      <c r="AA30" s="33"/>
      <c r="AB30" s="33"/>
      <c r="AC30" s="31"/>
      <c r="AD30" s="31"/>
      <c r="AE30" s="31"/>
      <c r="AF30" s="31"/>
      <c r="AG30" s="31"/>
      <c r="AH30" s="31"/>
      <c r="AI30" s="31"/>
      <c r="AJ30" s="31"/>
      <c r="AK30" s="34">
        <f>SUM(AK21:AK28)</f>
        <v>0</v>
      </c>
      <c r="AL30" s="35"/>
      <c r="AM30" s="35"/>
      <c r="AN30" s="35"/>
      <c r="AO30" s="35"/>
      <c r="AP30" s="29"/>
      <c r="AQ30" s="36"/>
      <c r="AR30" s="15"/>
    </row>
    <row r="31" spans="1:44" ht="7.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1"/>
      <c r="AR31" s="15"/>
    </row>
    <row r="32" spans="1:44" ht="9" customHeight="1">
      <c r="A32" s="15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15"/>
    </row>
    <row r="33" spans="1:44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5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>
      <c r="A36" s="15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16"/>
    </row>
    <row r="37" spans="1:44" ht="21">
      <c r="A37" s="15"/>
      <c r="B37" s="16"/>
      <c r="C37" s="42" t="s">
        <v>32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</row>
    <row r="38" spans="1:44" ht="13.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</row>
    <row r="39" spans="1:44" ht="15">
      <c r="A39" s="43"/>
      <c r="B39" s="44"/>
      <c r="C39" s="45" t="s">
        <v>1</v>
      </c>
      <c r="D39" s="43"/>
      <c r="E39" s="43"/>
      <c r="F39" s="43"/>
      <c r="G39" s="43"/>
      <c r="H39" s="43"/>
      <c r="I39" s="43"/>
      <c r="J39" s="43"/>
      <c r="K39" s="43"/>
      <c r="L39" s="43" t="str">
        <f>K4</f>
        <v>701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</row>
    <row r="40" spans="1:44" ht="21" customHeight="1">
      <c r="A40" s="46"/>
      <c r="B40" s="47"/>
      <c r="C40" s="48" t="s">
        <v>3</v>
      </c>
      <c r="D40" s="46"/>
      <c r="E40" s="46"/>
      <c r="F40" s="46"/>
      <c r="G40" s="46"/>
      <c r="H40" s="46"/>
      <c r="I40" s="46"/>
      <c r="J40" s="46"/>
      <c r="K40" s="46"/>
      <c r="L40" s="235" t="str">
        <f>K5</f>
        <v>Rekonstrukce VO v ulicích Komenského a přilehlých v České Třebové                                                                            </v>
      </c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49"/>
      <c r="AP40" s="46"/>
      <c r="AQ40" s="46"/>
      <c r="AR40" s="47"/>
    </row>
    <row r="41" spans="1:44" ht="13.5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</row>
    <row r="42" spans="1:44" ht="15">
      <c r="A42" s="15"/>
      <c r="B42" s="16"/>
      <c r="C42" s="45" t="s">
        <v>7</v>
      </c>
      <c r="D42" s="15"/>
      <c r="E42" s="15"/>
      <c r="F42" s="15"/>
      <c r="G42" s="15"/>
      <c r="H42" s="15"/>
      <c r="I42" s="15"/>
      <c r="J42" s="15"/>
      <c r="K42" s="15"/>
      <c r="L42" s="50" t="str">
        <f>IF(K7="","",K7)</f>
        <v>Česká Třebová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5" t="s">
        <v>9</v>
      </c>
      <c r="AJ42" s="15"/>
      <c r="AK42" s="15"/>
      <c r="AL42" s="15"/>
      <c r="AM42" s="13">
        <f>IF(AN7="","",AN7)</f>
        <v>43605</v>
      </c>
      <c r="AN42" s="13"/>
      <c r="AO42" s="15"/>
      <c r="AP42" s="15"/>
      <c r="AQ42" s="15"/>
      <c r="AR42" s="16"/>
    </row>
    <row r="43" spans="1:44" ht="13.5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1:44" ht="15">
      <c r="A44" s="15"/>
      <c r="B44" s="16"/>
      <c r="C44" s="45" t="s">
        <v>10</v>
      </c>
      <c r="D44" s="15"/>
      <c r="E44" s="15"/>
      <c r="F44" s="15"/>
      <c r="G44" s="15"/>
      <c r="H44" s="15"/>
      <c r="I44" s="15"/>
      <c r="J44" s="15"/>
      <c r="K44" s="15"/>
      <c r="L44" s="43" t="str">
        <f>IF(E10="","",E10)</f>
        <v>Město Česká Třebová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45" t="s">
        <v>16</v>
      </c>
      <c r="AJ44" s="15"/>
      <c r="AK44" s="15"/>
      <c r="AL44" s="15"/>
      <c r="AM44" s="51" t="str">
        <f>IF(E16="","",E16)</f>
        <v>ADECO spol. s r.o. Česká Třebová</v>
      </c>
      <c r="AN44" s="51"/>
      <c r="AO44" s="51"/>
      <c r="AP44" s="51"/>
      <c r="AQ44" s="15"/>
      <c r="AR44" s="16"/>
    </row>
    <row r="45" spans="1:44" ht="15">
      <c r="A45" s="15"/>
      <c r="B45" s="16"/>
      <c r="C45" s="45" t="s">
        <v>14</v>
      </c>
      <c r="D45" s="15"/>
      <c r="E45" s="15"/>
      <c r="F45" s="15"/>
      <c r="G45" s="15"/>
      <c r="H45" s="15"/>
      <c r="I45" s="15"/>
      <c r="J45" s="15"/>
      <c r="K45" s="15"/>
      <c r="L45" s="43" t="str">
        <f>IF(E13="","",E13)</f>
        <v> 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</row>
    <row r="46" spans="1:44" ht="13.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</row>
    <row r="47" spans="1:44" ht="15">
      <c r="A47" s="15"/>
      <c r="B47" s="16"/>
      <c r="C47" s="236" t="s">
        <v>33</v>
      </c>
      <c r="D47" s="236"/>
      <c r="E47" s="236"/>
      <c r="F47" s="236"/>
      <c r="G47" s="236"/>
      <c r="H47" s="31"/>
      <c r="I47" s="237" t="s">
        <v>34</v>
      </c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52" t="s">
        <v>35</v>
      </c>
      <c r="AH47" s="53"/>
      <c r="AI47" s="53"/>
      <c r="AJ47" s="53"/>
      <c r="AK47" s="53"/>
      <c r="AL47" s="53"/>
      <c r="AM47" s="53"/>
      <c r="AN47" s="238" t="s">
        <v>36</v>
      </c>
      <c r="AO47" s="238"/>
      <c r="AP47" s="238"/>
      <c r="AQ47" s="54" t="s">
        <v>37</v>
      </c>
      <c r="AR47" s="16"/>
    </row>
    <row r="48" spans="1:44" ht="13.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spans="1:44" ht="18">
      <c r="A49" s="46"/>
      <c r="B49" s="47"/>
      <c r="C49" s="55" t="s">
        <v>38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>
        <f>ROUND(SUM(AG50:AG51),2)</f>
        <v>0</v>
      </c>
      <c r="AH49" s="57"/>
      <c r="AI49" s="57"/>
      <c r="AJ49" s="57"/>
      <c r="AK49" s="57"/>
      <c r="AL49" s="57"/>
      <c r="AM49" s="57"/>
      <c r="AN49" s="58">
        <f>SUM(AG49*1.21)</f>
        <v>0</v>
      </c>
      <c r="AO49" s="58"/>
      <c r="AP49" s="58"/>
      <c r="AQ49" s="59"/>
      <c r="AR49" s="47"/>
    </row>
    <row r="50" spans="1:44" ht="12.75" customHeight="1">
      <c r="A50" s="60"/>
      <c r="B50" s="61"/>
      <c r="C50" s="62"/>
      <c r="D50" s="63" t="s">
        <v>39</v>
      </c>
      <c r="E50" s="63"/>
      <c r="F50" s="63"/>
      <c r="G50" s="63"/>
      <c r="H50" s="63"/>
      <c r="I50" s="64"/>
      <c r="J50" s="63" t="s">
        <v>40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5">
        <f>'SO - 01a - Elektromontáže'!J27</f>
        <v>0</v>
      </c>
      <c r="AH50" s="65"/>
      <c r="AI50" s="65"/>
      <c r="AJ50" s="65"/>
      <c r="AK50" s="65"/>
      <c r="AL50" s="65"/>
      <c r="AM50" s="65"/>
      <c r="AN50" s="65">
        <f>SUM(AG50*1.21)</f>
        <v>0</v>
      </c>
      <c r="AO50" s="65"/>
      <c r="AP50" s="65"/>
      <c r="AQ50" s="66" t="s">
        <v>41</v>
      </c>
      <c r="AR50" s="61"/>
    </row>
    <row r="51" spans="1:44" ht="12.75" customHeight="1">
      <c r="A51" s="60"/>
      <c r="B51" s="61"/>
      <c r="C51" s="62"/>
      <c r="D51" s="63" t="s">
        <v>42</v>
      </c>
      <c r="E51" s="63"/>
      <c r="F51" s="63"/>
      <c r="G51" s="63"/>
      <c r="H51" s="63"/>
      <c r="I51" s="64"/>
      <c r="J51" s="63" t="s">
        <v>43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5">
        <f>'SO - 01 - Zemní práce'!J27</f>
        <v>0</v>
      </c>
      <c r="AH51" s="65"/>
      <c r="AI51" s="65"/>
      <c r="AJ51" s="65"/>
      <c r="AK51" s="65"/>
      <c r="AL51" s="65"/>
      <c r="AM51" s="65"/>
      <c r="AN51" s="65">
        <f>SUM(AG51*1.21)</f>
        <v>0</v>
      </c>
      <c r="AO51" s="65"/>
      <c r="AP51" s="65"/>
      <c r="AQ51" s="66" t="s">
        <v>41</v>
      </c>
      <c r="AR51" s="61"/>
    </row>
    <row r="52" spans="1:44" ht="13.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</row>
    <row r="53" spans="1:44" ht="13.5">
      <c r="A53" s="15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16"/>
    </row>
    <row r="54" spans="1:4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 selectLockedCells="1" selectUnlockedCells="1"/>
  <mergeCells count="10">
    <mergeCell ref="L40:AN40"/>
    <mergeCell ref="C47:G47"/>
    <mergeCell ref="I47:AF47"/>
    <mergeCell ref="AN47:AP47"/>
    <mergeCell ref="K5:AN5"/>
    <mergeCell ref="L24:O24"/>
    <mergeCell ref="L25:O25"/>
    <mergeCell ref="L26:O26"/>
    <mergeCell ref="L27:O27"/>
    <mergeCell ref="L28:O28"/>
  </mergeCells>
  <printOptions/>
  <pageMargins left="0.11805555555555555" right="0" top="0.4722222222222222" bottom="0.7298611111111111" header="0.5118055555555555" footer="0.49236111111111114"/>
  <pageSetup horizontalDpi="300" verticalDpi="300" orientation="landscape" paperSize="9" scale="105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zoomScale="120" zoomScaleNormal="120" zoomScalePageLayoutView="0" workbookViewId="0" topLeftCell="A43">
      <selection activeCell="I217" sqref="I217"/>
    </sheetView>
  </sheetViews>
  <sheetFormatPr defaultColWidth="11.57421875" defaultRowHeight="12.75"/>
  <cols>
    <col min="1" max="1" width="4.00390625" style="0" customWidth="1"/>
    <col min="2" max="2" width="2.8515625" style="0" customWidth="1"/>
    <col min="3" max="3" width="3.8515625" style="0" customWidth="1"/>
    <col min="4" max="4" width="3.7109375" style="0" customWidth="1"/>
    <col min="5" max="5" width="12.140625" style="0" customWidth="1"/>
    <col min="6" max="6" width="58.57421875" style="0" customWidth="1"/>
    <col min="7" max="7" width="8.140625" style="0" customWidth="1"/>
    <col min="8" max="8" width="10.7109375" style="0" customWidth="1"/>
    <col min="9" max="9" width="10.00390625" style="0" customWidth="1"/>
    <col min="10" max="10" width="16.57421875" style="0" customWidth="1"/>
    <col min="11" max="11" width="10.421875" style="0" customWidth="1"/>
  </cols>
  <sheetData>
    <row r="1" spans="1:10" ht="15">
      <c r="A1" s="67"/>
      <c r="B1" s="68"/>
      <c r="C1" s="68"/>
      <c r="D1" s="69" t="s">
        <v>44</v>
      </c>
      <c r="E1" s="68"/>
      <c r="F1" s="70" t="s">
        <v>45</v>
      </c>
      <c r="G1" s="70" t="s">
        <v>46</v>
      </c>
      <c r="H1" s="70"/>
      <c r="I1" s="68"/>
      <c r="J1" s="70" t="s">
        <v>47</v>
      </c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21">
      <c r="A4" s="1"/>
      <c r="B4" s="6"/>
      <c r="C4" s="2"/>
      <c r="D4" s="7" t="s">
        <v>48</v>
      </c>
      <c r="E4" s="2"/>
      <c r="F4" s="2"/>
      <c r="G4" s="2"/>
      <c r="H4" s="2"/>
      <c r="I4" s="2"/>
      <c r="J4" s="2"/>
      <c r="K4" s="8"/>
    </row>
    <row r="5" spans="1:11" ht="9.7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5">
      <c r="A6" s="1"/>
      <c r="B6" s="6"/>
      <c r="C6" s="2"/>
      <c r="D6" s="12" t="s">
        <v>3</v>
      </c>
      <c r="E6" s="2"/>
      <c r="F6" s="71" t="s">
        <v>49</v>
      </c>
      <c r="G6" s="2"/>
      <c r="H6" s="2"/>
      <c r="I6" s="2"/>
      <c r="J6" s="2"/>
      <c r="K6" s="8"/>
    </row>
    <row r="7" spans="1:11" ht="15">
      <c r="A7" s="1"/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1:12" ht="15">
      <c r="A8" s="15"/>
      <c r="B8" s="16"/>
      <c r="C8" s="17"/>
      <c r="D8" s="12" t="s">
        <v>50</v>
      </c>
      <c r="E8" s="17"/>
      <c r="F8" s="17"/>
      <c r="G8" s="17"/>
      <c r="H8" s="17"/>
      <c r="I8" s="17"/>
      <c r="J8" s="17"/>
      <c r="K8" s="21"/>
      <c r="L8" s="15"/>
    </row>
    <row r="9" spans="1:12" ht="12.75" customHeight="1">
      <c r="A9" s="15"/>
      <c r="B9" s="16"/>
      <c r="C9" s="17"/>
      <c r="D9" s="17"/>
      <c r="E9" s="49" t="s">
        <v>51</v>
      </c>
      <c r="F9" s="49"/>
      <c r="G9" s="49"/>
      <c r="H9" s="49"/>
      <c r="I9" s="17"/>
      <c r="J9" s="17"/>
      <c r="K9" s="21"/>
      <c r="L9" s="15"/>
    </row>
    <row r="10" spans="1:12" ht="6.7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21"/>
      <c r="L10" s="15"/>
    </row>
    <row r="11" spans="1:12" ht="15">
      <c r="A11" s="15"/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  <c r="L11" s="15"/>
    </row>
    <row r="12" spans="1:12" ht="15">
      <c r="A12" s="15"/>
      <c r="B12" s="16"/>
      <c r="C12" s="17"/>
      <c r="D12" s="12" t="s">
        <v>7</v>
      </c>
      <c r="E12" s="17"/>
      <c r="F12" s="10" t="s">
        <v>15</v>
      </c>
      <c r="G12" s="17"/>
      <c r="H12" s="17"/>
      <c r="I12" s="12" t="s">
        <v>9</v>
      </c>
      <c r="J12" s="13">
        <v>43605</v>
      </c>
      <c r="K12" s="21"/>
      <c r="L12" s="15"/>
    </row>
    <row r="13" spans="1:12" ht="6.75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21"/>
      <c r="L13" s="15"/>
    </row>
    <row r="14" spans="1:12" ht="15">
      <c r="A14" s="15"/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>
        <f>IF('SO - 01a - Elektromontáže'!AN10="","",'SO - 01a - Elektromontáže'!AN10)</f>
      </c>
      <c r="K14" s="21"/>
      <c r="L14" s="15"/>
    </row>
    <row r="15" spans="1:12" ht="15">
      <c r="A15" s="15"/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>
        <f>IF('SO - 01a - Elektromontáže'!AN11="","",'SO - 01a - Elektromontáže'!AN11)</f>
      </c>
      <c r="K15" s="21"/>
      <c r="L15" s="15"/>
    </row>
    <row r="16" spans="1:12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21"/>
      <c r="L16" s="15"/>
    </row>
    <row r="17" spans="1:12" ht="15">
      <c r="A17" s="15"/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  <c r="L17" s="15"/>
    </row>
    <row r="18" spans="1:12" ht="15">
      <c r="A18" s="15"/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  <c r="L18" s="15"/>
    </row>
    <row r="19" spans="1:12" ht="6.7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21"/>
      <c r="L19" s="15"/>
    </row>
    <row r="20" spans="1:12" ht="15">
      <c r="A20" s="15"/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>
        <f>IF('SO - 01a - Elektromontáže'!AN16="","",'SO - 01a - Elektromontáže'!AN16)</f>
      </c>
      <c r="K20" s="21"/>
      <c r="L20" s="15"/>
    </row>
    <row r="21" spans="1:12" ht="15">
      <c r="A21" s="15"/>
      <c r="B21" s="16"/>
      <c r="C21" s="17"/>
      <c r="D21" s="17"/>
      <c r="E21" s="10" t="s">
        <v>52</v>
      </c>
      <c r="F21" s="17"/>
      <c r="G21" s="17"/>
      <c r="H21" s="17"/>
      <c r="I21" s="12" t="s">
        <v>13</v>
      </c>
      <c r="J21" s="10">
        <f>IF('SO - 01a - Elektromontáže'!AN17="","",'SO - 01a - Elektromontáže'!AN17)</f>
      </c>
      <c r="K21" s="21"/>
      <c r="L21" s="15"/>
    </row>
    <row r="22" spans="1:12" ht="6.7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21"/>
      <c r="L22" s="15"/>
    </row>
    <row r="23" spans="1:12" ht="12" customHeight="1">
      <c r="A23" s="15"/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  <c r="L23" s="15"/>
    </row>
    <row r="24" spans="1:12" ht="41.25" customHeight="1">
      <c r="A24" s="72"/>
      <c r="B24" s="73"/>
      <c r="C24" s="74"/>
      <c r="D24" s="74"/>
      <c r="E24" s="75" t="s">
        <v>53</v>
      </c>
      <c r="F24" s="10"/>
      <c r="G24" s="10"/>
      <c r="H24" s="10"/>
      <c r="I24" s="74"/>
      <c r="J24" s="74"/>
      <c r="K24" s="76"/>
      <c r="L24" s="72"/>
    </row>
    <row r="25" spans="1:12" ht="6.7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21"/>
      <c r="L25" s="15"/>
    </row>
    <row r="26" spans="1:12" ht="6.75" customHeight="1">
      <c r="A26" s="15"/>
      <c r="B26" s="16"/>
      <c r="C26" s="17"/>
      <c r="D26" s="77"/>
      <c r="E26" s="77"/>
      <c r="F26" s="77"/>
      <c r="G26" s="77"/>
      <c r="H26" s="77"/>
      <c r="I26" s="77"/>
      <c r="J26" s="77"/>
      <c r="K26" s="78"/>
      <c r="L26" s="15"/>
    </row>
    <row r="27" spans="1:12" ht="18">
      <c r="A27" s="15"/>
      <c r="B27" s="16"/>
      <c r="C27" s="17"/>
      <c r="D27" s="79" t="s">
        <v>19</v>
      </c>
      <c r="E27" s="17"/>
      <c r="F27" s="17"/>
      <c r="G27" s="17"/>
      <c r="H27" s="17"/>
      <c r="I27" s="17"/>
      <c r="J27" s="58">
        <f>ROUND(J84,2)</f>
        <v>0</v>
      </c>
      <c r="K27" s="21"/>
      <c r="L27" s="15"/>
    </row>
    <row r="28" spans="1:12" ht="6.75" customHeight="1">
      <c r="A28" s="15"/>
      <c r="B28" s="16"/>
      <c r="C28" s="17"/>
      <c r="D28" s="77"/>
      <c r="E28" s="77"/>
      <c r="F28" s="77"/>
      <c r="G28" s="77"/>
      <c r="H28" s="77"/>
      <c r="I28" s="77"/>
      <c r="J28" s="77"/>
      <c r="K28" s="78"/>
      <c r="L28" s="15"/>
    </row>
    <row r="29" spans="1:12" ht="13.5">
      <c r="A29" s="15"/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  <c r="L29" s="15"/>
    </row>
    <row r="30" spans="1:12" ht="13.5">
      <c r="A30" s="15"/>
      <c r="B30" s="16"/>
      <c r="C30" s="17"/>
      <c r="D30" s="26" t="s">
        <v>23</v>
      </c>
      <c r="E30" s="26" t="s">
        <v>24</v>
      </c>
      <c r="F30" s="80">
        <f>J27</f>
        <v>0</v>
      </c>
      <c r="G30" s="17"/>
      <c r="H30" s="17"/>
      <c r="I30" s="81">
        <v>0.21</v>
      </c>
      <c r="J30" s="80">
        <f>ROUND(F30,2)*I30</f>
        <v>0</v>
      </c>
      <c r="K30" s="21"/>
      <c r="L30" s="15"/>
    </row>
    <row r="31" spans="1:12" ht="13.5">
      <c r="A31" s="15"/>
      <c r="B31" s="16"/>
      <c r="C31" s="17"/>
      <c r="D31" s="17"/>
      <c r="E31" s="26" t="s">
        <v>25</v>
      </c>
      <c r="F31" s="80">
        <f>ROUND(SUM(BF84:BF206),2)</f>
        <v>0</v>
      </c>
      <c r="G31" s="17"/>
      <c r="H31" s="17"/>
      <c r="I31" s="81">
        <v>0.15</v>
      </c>
      <c r="J31" s="80">
        <f>ROUND(ROUND((SUM(BF84:BF206)),2)*I31,2)</f>
        <v>0</v>
      </c>
      <c r="K31" s="21"/>
      <c r="L31" s="15"/>
    </row>
    <row r="32" spans="1:12" ht="13.5">
      <c r="A32" s="15"/>
      <c r="B32" s="16"/>
      <c r="C32" s="17"/>
      <c r="D32" s="17"/>
      <c r="E32" s="26" t="s">
        <v>26</v>
      </c>
      <c r="F32" s="80">
        <f>ROUND(SUM(BG84:BG206),2)</f>
        <v>0</v>
      </c>
      <c r="G32" s="17"/>
      <c r="H32" s="17"/>
      <c r="I32" s="81">
        <v>0.21</v>
      </c>
      <c r="J32" s="80">
        <v>0</v>
      </c>
      <c r="K32" s="21"/>
      <c r="L32" s="15"/>
    </row>
    <row r="33" spans="1:12" ht="13.5">
      <c r="A33" s="15"/>
      <c r="B33" s="16"/>
      <c r="C33" s="17"/>
      <c r="D33" s="17"/>
      <c r="E33" s="26" t="s">
        <v>27</v>
      </c>
      <c r="F33" s="80">
        <f>ROUND(SUM(BH84:BH206),2)</f>
        <v>0</v>
      </c>
      <c r="G33" s="17"/>
      <c r="H33" s="17"/>
      <c r="I33" s="81">
        <v>0.15</v>
      </c>
      <c r="J33" s="80">
        <v>0</v>
      </c>
      <c r="K33" s="21"/>
      <c r="L33" s="15"/>
    </row>
    <row r="34" spans="1:12" ht="13.5">
      <c r="A34" s="15"/>
      <c r="B34" s="16"/>
      <c r="C34" s="17"/>
      <c r="D34" s="17"/>
      <c r="E34" s="26" t="s">
        <v>28</v>
      </c>
      <c r="F34" s="80">
        <f>ROUND(SUM(BI84:BI206),2)</f>
        <v>0</v>
      </c>
      <c r="G34" s="17"/>
      <c r="H34" s="17"/>
      <c r="I34" s="81">
        <v>0</v>
      </c>
      <c r="J34" s="80">
        <v>0</v>
      </c>
      <c r="K34" s="21"/>
      <c r="L34" s="15"/>
    </row>
    <row r="35" spans="1:12" ht="6.75" customHeight="1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21"/>
      <c r="L35" s="15"/>
    </row>
    <row r="36" spans="1:12" ht="18">
      <c r="A36" s="15"/>
      <c r="B36" s="16"/>
      <c r="C36" s="29"/>
      <c r="D36" s="30" t="s">
        <v>29</v>
      </c>
      <c r="E36" s="31"/>
      <c r="F36" s="31"/>
      <c r="G36" s="82" t="s">
        <v>30</v>
      </c>
      <c r="H36" s="32" t="s">
        <v>31</v>
      </c>
      <c r="I36" s="31"/>
      <c r="J36" s="83">
        <f>SUM(J27:J34)</f>
        <v>0</v>
      </c>
      <c r="K36" s="84"/>
      <c r="L36" s="15"/>
    </row>
    <row r="37" spans="1:12" ht="13.5">
      <c r="A37" s="15"/>
      <c r="B37" s="37"/>
      <c r="C37" s="38"/>
      <c r="D37" s="38"/>
      <c r="E37" s="38"/>
      <c r="F37" s="38"/>
      <c r="G37" s="38"/>
      <c r="H37" s="38"/>
      <c r="I37" s="38"/>
      <c r="J37" s="38"/>
      <c r="K37" s="39"/>
      <c r="L37" s="15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3.5">
      <c r="A41" s="15"/>
      <c r="B41" s="40"/>
      <c r="C41" s="41"/>
      <c r="D41" s="41"/>
      <c r="E41" s="41"/>
      <c r="F41" s="41"/>
      <c r="G41" s="41"/>
      <c r="H41" s="41"/>
      <c r="I41" s="41"/>
      <c r="J41" s="41"/>
      <c r="K41" s="85"/>
      <c r="L41" s="15"/>
    </row>
    <row r="42" spans="1:12" ht="21">
      <c r="A42" s="15"/>
      <c r="B42" s="16"/>
      <c r="C42" s="7" t="s">
        <v>54</v>
      </c>
      <c r="D42" s="17"/>
      <c r="E42" s="17"/>
      <c r="F42" s="17"/>
      <c r="G42" s="17"/>
      <c r="H42" s="17"/>
      <c r="I42" s="17"/>
      <c r="J42" s="17"/>
      <c r="K42" s="21"/>
      <c r="L42" s="15"/>
    </row>
    <row r="43" spans="1:12" ht="13.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21"/>
      <c r="L43" s="15"/>
    </row>
    <row r="44" spans="1:12" ht="15">
      <c r="A44" s="15"/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  <c r="L44" s="15"/>
    </row>
    <row r="45" spans="1:12" ht="15">
      <c r="A45" s="15"/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  <c r="L45" s="15"/>
    </row>
    <row r="46" spans="1:12" ht="15">
      <c r="A46" s="15"/>
      <c r="B46" s="16"/>
      <c r="C46" s="12" t="s">
        <v>50</v>
      </c>
      <c r="D46" s="17"/>
      <c r="E46" s="17"/>
      <c r="F46" s="17"/>
      <c r="G46" s="17"/>
      <c r="H46" s="17"/>
      <c r="I46" s="17"/>
      <c r="J46" s="17"/>
      <c r="K46" s="21"/>
      <c r="L46" s="15"/>
    </row>
    <row r="47" spans="1:12" ht="18">
      <c r="A47" s="15"/>
      <c r="B47" s="16"/>
      <c r="C47" s="17"/>
      <c r="D47" s="17"/>
      <c r="E47" s="49" t="str">
        <f>E9</f>
        <v>SO - 01a - Elektromontáže</v>
      </c>
      <c r="F47" s="49"/>
      <c r="G47" s="49"/>
      <c r="H47" s="49"/>
      <c r="I47" s="17"/>
      <c r="J47" s="17"/>
      <c r="K47" s="21"/>
      <c r="L47" s="15"/>
    </row>
    <row r="48" spans="1:12" ht="13.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21"/>
      <c r="L48" s="15"/>
    </row>
    <row r="49" spans="1:12" ht="15">
      <c r="A49" s="15"/>
      <c r="B49" s="16"/>
      <c r="C49" s="12" t="s">
        <v>7</v>
      </c>
      <c r="D49" s="17"/>
      <c r="E49" s="17"/>
      <c r="F49" s="10" t="str">
        <f>F12</f>
        <v> </v>
      </c>
      <c r="G49" s="17"/>
      <c r="H49" s="17"/>
      <c r="I49" s="12" t="s">
        <v>9</v>
      </c>
      <c r="J49" s="13">
        <v>43605</v>
      </c>
      <c r="K49" s="21"/>
      <c r="L49" s="15"/>
    </row>
    <row r="50" spans="1:12" ht="13.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5"/>
    </row>
    <row r="51" spans="1:12" ht="15">
      <c r="A51" s="15"/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s.r.o. Česká Třebová</v>
      </c>
      <c r="K51" s="21"/>
      <c r="L51" s="15"/>
    </row>
    <row r="52" spans="1:12" ht="15">
      <c r="A52" s="15"/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  <c r="L52" s="15"/>
    </row>
    <row r="53" spans="1:12" ht="13.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21"/>
      <c r="L53" s="15"/>
    </row>
    <row r="54" spans="1:12" ht="15">
      <c r="A54" s="15"/>
      <c r="B54" s="16"/>
      <c r="C54" s="86" t="s">
        <v>55</v>
      </c>
      <c r="D54" s="29"/>
      <c r="E54" s="29"/>
      <c r="F54" s="29"/>
      <c r="G54" s="29"/>
      <c r="H54" s="29"/>
      <c r="I54" s="29"/>
      <c r="J54" s="87" t="s">
        <v>56</v>
      </c>
      <c r="K54" s="36"/>
      <c r="L54" s="15"/>
    </row>
    <row r="55" spans="1:12" ht="13.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21"/>
      <c r="L55" s="15"/>
    </row>
    <row r="56" spans="1:12" ht="18">
      <c r="A56" s="15"/>
      <c r="B56" s="16"/>
      <c r="C56" s="88" t="s">
        <v>57</v>
      </c>
      <c r="D56" s="17"/>
      <c r="E56" s="17"/>
      <c r="F56" s="17"/>
      <c r="G56" s="17"/>
      <c r="H56" s="17"/>
      <c r="I56" s="17"/>
      <c r="J56" s="58">
        <f>J84</f>
        <v>0</v>
      </c>
      <c r="K56" s="21"/>
      <c r="L56" s="15"/>
    </row>
    <row r="57" spans="1:12" ht="18">
      <c r="A57" s="89"/>
      <c r="B57" s="90"/>
      <c r="C57" s="91"/>
      <c r="D57" s="92" t="s">
        <v>58</v>
      </c>
      <c r="E57" s="93"/>
      <c r="F57" s="93"/>
      <c r="G57" s="93"/>
      <c r="H57" s="93"/>
      <c r="I57" s="93"/>
      <c r="J57" s="94">
        <f>J85</f>
        <v>0</v>
      </c>
      <c r="K57" s="95"/>
      <c r="L57" s="89"/>
    </row>
    <row r="58" spans="1:12" ht="18">
      <c r="A58" s="89"/>
      <c r="B58" s="90"/>
      <c r="C58" s="91"/>
      <c r="D58" s="92" t="s">
        <v>59</v>
      </c>
      <c r="E58" s="93"/>
      <c r="F58" s="93"/>
      <c r="G58" s="93"/>
      <c r="H58" s="93"/>
      <c r="I58" s="93"/>
      <c r="J58" s="94">
        <f>J126</f>
        <v>0</v>
      </c>
      <c r="K58" s="95"/>
      <c r="L58" s="89"/>
    </row>
    <row r="59" spans="1:12" ht="18">
      <c r="A59" s="89"/>
      <c r="B59" s="90"/>
      <c r="C59" s="91"/>
      <c r="D59" s="92" t="s">
        <v>60</v>
      </c>
      <c r="E59" s="93"/>
      <c r="F59" s="93"/>
      <c r="G59" s="93"/>
      <c r="H59" s="93"/>
      <c r="I59" s="93"/>
      <c r="J59" s="94">
        <f>J132</f>
        <v>0</v>
      </c>
      <c r="K59" s="95"/>
      <c r="L59" s="89"/>
    </row>
    <row r="60" spans="1:12" ht="15">
      <c r="A60" s="96"/>
      <c r="B60" s="97"/>
      <c r="C60" s="98"/>
      <c r="D60" s="99" t="s">
        <v>61</v>
      </c>
      <c r="E60" s="100"/>
      <c r="F60" s="100"/>
      <c r="G60" s="100"/>
      <c r="H60" s="100"/>
      <c r="I60" s="100"/>
      <c r="J60" s="101">
        <f>J133</f>
        <v>0</v>
      </c>
      <c r="K60" s="102"/>
      <c r="L60" s="96"/>
    </row>
    <row r="61" spans="1:12" ht="18">
      <c r="A61" s="89"/>
      <c r="B61" s="90"/>
      <c r="C61" s="91"/>
      <c r="D61" s="92" t="s">
        <v>62</v>
      </c>
      <c r="E61" s="93"/>
      <c r="F61" s="93"/>
      <c r="G61" s="93"/>
      <c r="H61" s="93"/>
      <c r="I61" s="93"/>
      <c r="J61" s="94">
        <f>J197</f>
        <v>0</v>
      </c>
      <c r="K61" s="95"/>
      <c r="L61" s="89"/>
    </row>
    <row r="62" spans="1:12" ht="18">
      <c r="A62" s="89"/>
      <c r="B62" s="90"/>
      <c r="C62" s="91"/>
      <c r="D62" s="92" t="s">
        <v>63</v>
      </c>
      <c r="E62" s="93"/>
      <c r="F62" s="93"/>
      <c r="G62" s="93"/>
      <c r="H62" s="93"/>
      <c r="I62" s="93"/>
      <c r="J62" s="94">
        <f>J204</f>
        <v>0</v>
      </c>
      <c r="K62" s="95"/>
      <c r="L62" s="89"/>
    </row>
    <row r="63" spans="1:12" ht="15">
      <c r="A63" s="96"/>
      <c r="B63" s="97"/>
      <c r="C63" s="98"/>
      <c r="D63" s="99" t="s">
        <v>64</v>
      </c>
      <c r="E63" s="100"/>
      <c r="F63" s="100"/>
      <c r="G63" s="100"/>
      <c r="H63" s="100"/>
      <c r="I63" s="100"/>
      <c r="J63" s="101">
        <f>J205</f>
        <v>0</v>
      </c>
      <c r="K63" s="102"/>
      <c r="L63" s="96"/>
    </row>
    <row r="64" spans="1:12" ht="15">
      <c r="A64" s="96"/>
      <c r="B64" s="97"/>
      <c r="C64" s="98"/>
      <c r="D64" s="99" t="s">
        <v>65</v>
      </c>
      <c r="E64" s="100"/>
      <c r="F64" s="100"/>
      <c r="G64" s="100"/>
      <c r="H64" s="100"/>
      <c r="I64" s="100"/>
      <c r="J64" s="101">
        <f>J212</f>
        <v>0</v>
      </c>
      <c r="K64" s="102"/>
      <c r="L64" s="96"/>
    </row>
    <row r="65" spans="1:12" ht="13.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21"/>
      <c r="L65" s="15"/>
    </row>
    <row r="66" spans="1:12" ht="13.5">
      <c r="A66" s="15"/>
      <c r="B66" s="37"/>
      <c r="C66" s="38"/>
      <c r="D66" s="38"/>
      <c r="E66" s="38"/>
      <c r="F66" s="38"/>
      <c r="G66" s="38"/>
      <c r="H66" s="38"/>
      <c r="I66" s="38"/>
      <c r="J66" s="38"/>
      <c r="K66" s="39"/>
      <c r="L66" s="15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5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6.75" customHeight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6"/>
    </row>
    <row r="71" spans="1:12" ht="21">
      <c r="A71" s="15"/>
      <c r="B71" s="17"/>
      <c r="C71" s="42" t="s">
        <v>66</v>
      </c>
      <c r="D71" s="15"/>
      <c r="E71" s="15"/>
      <c r="F71" s="15"/>
      <c r="G71" s="15"/>
      <c r="H71" s="15"/>
      <c r="I71" s="15"/>
      <c r="J71" s="15"/>
      <c r="K71" s="15"/>
      <c r="L71" s="16"/>
    </row>
    <row r="72" spans="1:12" ht="7.5" customHeight="1">
      <c r="A72" s="15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6"/>
    </row>
    <row r="73" spans="1:12" ht="15">
      <c r="A73" s="15"/>
      <c r="B73" s="17"/>
      <c r="C73" s="45" t="s">
        <v>3</v>
      </c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5">
      <c r="A74" s="15"/>
      <c r="B74" s="17"/>
      <c r="C74" s="15"/>
      <c r="D74" s="15"/>
      <c r="E74" s="12">
        <f>E7</f>
        <v>0</v>
      </c>
      <c r="F74" s="12"/>
      <c r="G74" s="12"/>
      <c r="H74" s="12"/>
      <c r="I74" s="15"/>
      <c r="J74" s="15"/>
      <c r="K74" s="15"/>
      <c r="L74" s="16"/>
    </row>
    <row r="75" spans="1:12" ht="15">
      <c r="A75" s="15"/>
      <c r="B75" s="17"/>
      <c r="C75" s="45" t="s">
        <v>50</v>
      </c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8">
      <c r="A76" s="15"/>
      <c r="B76" s="17"/>
      <c r="C76" s="15"/>
      <c r="D76" s="15"/>
      <c r="E76" s="49" t="str">
        <f>E9</f>
        <v>SO - 01a - Elektromontáže</v>
      </c>
      <c r="F76" s="49"/>
      <c r="G76" s="49"/>
      <c r="H76" s="49"/>
      <c r="I76" s="15"/>
      <c r="J76" s="15"/>
      <c r="K76" s="15"/>
      <c r="L76" s="16"/>
    </row>
    <row r="77" spans="1:12" ht="10.5" customHeight="1">
      <c r="A77" s="15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ht="15">
      <c r="A78" s="15"/>
      <c r="B78" s="17"/>
      <c r="C78" s="45" t="s">
        <v>7</v>
      </c>
      <c r="D78" s="15"/>
      <c r="E78" s="15"/>
      <c r="F78" s="103" t="str">
        <f>F12</f>
        <v> </v>
      </c>
      <c r="G78" s="15"/>
      <c r="H78" s="15"/>
      <c r="I78" s="45" t="s">
        <v>9</v>
      </c>
      <c r="J78" s="104">
        <v>43605</v>
      </c>
      <c r="K78" s="15"/>
      <c r="L78" s="16"/>
    </row>
    <row r="79" spans="1:12" ht="13.5">
      <c r="A79" s="15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5">
      <c r="A80" s="15"/>
      <c r="B80" s="17"/>
      <c r="C80" s="45" t="s">
        <v>10</v>
      </c>
      <c r="D80" s="15"/>
      <c r="E80" s="15"/>
      <c r="F80" s="103" t="str">
        <f>E15</f>
        <v>Město Česká Třebová</v>
      </c>
      <c r="G80" s="15"/>
      <c r="H80" s="15"/>
      <c r="I80" s="45" t="s">
        <v>16</v>
      </c>
      <c r="J80" s="103" t="str">
        <f>E21</f>
        <v>ADECO spol. s.r.o. Česká Třebová</v>
      </c>
      <c r="K80" s="15"/>
      <c r="L80" s="16"/>
    </row>
    <row r="81" spans="1:12" ht="15">
      <c r="A81" s="15"/>
      <c r="B81" s="17"/>
      <c r="C81" s="45" t="s">
        <v>14</v>
      </c>
      <c r="D81" s="15"/>
      <c r="E81" s="15"/>
      <c r="F81" s="103">
        <f>IF(E18="","",E18)</f>
      </c>
      <c r="G81" s="15"/>
      <c r="H81" s="15"/>
      <c r="I81" s="15"/>
      <c r="J81" s="15"/>
      <c r="K81" s="15"/>
      <c r="L81" s="16"/>
    </row>
    <row r="82" spans="1:12" ht="9" customHeight="1">
      <c r="A82" s="15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6"/>
    </row>
    <row r="83" spans="1:12" ht="26.25" customHeight="1">
      <c r="A83" s="105"/>
      <c r="B83" s="106"/>
      <c r="C83" s="107" t="s">
        <v>67</v>
      </c>
      <c r="D83" s="108" t="s">
        <v>37</v>
      </c>
      <c r="E83" s="108" t="s">
        <v>33</v>
      </c>
      <c r="F83" s="108" t="s">
        <v>68</v>
      </c>
      <c r="G83" s="108" t="s">
        <v>69</v>
      </c>
      <c r="H83" s="108" t="s">
        <v>70</v>
      </c>
      <c r="I83" s="109" t="s">
        <v>71</v>
      </c>
      <c r="J83" s="108" t="s">
        <v>56</v>
      </c>
      <c r="K83" s="110" t="s">
        <v>72</v>
      </c>
      <c r="L83" s="111"/>
    </row>
    <row r="84" spans="1:12" ht="18">
      <c r="A84" s="15"/>
      <c r="B84" s="17"/>
      <c r="C84" s="55" t="s">
        <v>57</v>
      </c>
      <c r="D84" s="15"/>
      <c r="E84" s="15"/>
      <c r="F84" s="15"/>
      <c r="G84" s="15"/>
      <c r="H84" s="15"/>
      <c r="I84" s="15"/>
      <c r="J84" s="112">
        <f>(J85+J126+J132+J197+J204)</f>
        <v>0</v>
      </c>
      <c r="K84" s="15"/>
      <c r="L84" s="16"/>
    </row>
    <row r="85" spans="1:12" ht="18">
      <c r="A85" s="113"/>
      <c r="B85" s="114"/>
      <c r="C85" s="113"/>
      <c r="D85" s="115" t="s">
        <v>73</v>
      </c>
      <c r="E85" s="116" t="s">
        <v>74</v>
      </c>
      <c r="F85" s="116" t="s">
        <v>75</v>
      </c>
      <c r="G85" s="113"/>
      <c r="H85" s="113"/>
      <c r="I85" s="113"/>
      <c r="J85" s="117">
        <f>SUM(J86:J124)</f>
        <v>0</v>
      </c>
      <c r="K85" s="113"/>
      <c r="L85" s="118"/>
    </row>
    <row r="86" spans="1:12" ht="13.5">
      <c r="A86" s="15"/>
      <c r="B86" s="119"/>
      <c r="C86" s="120" t="s">
        <v>76</v>
      </c>
      <c r="D86" s="120" t="s">
        <v>77</v>
      </c>
      <c r="E86" s="121" t="s">
        <v>78</v>
      </c>
      <c r="F86" s="122" t="s">
        <v>79</v>
      </c>
      <c r="G86" s="123" t="s">
        <v>80</v>
      </c>
      <c r="H86" s="124">
        <v>1</v>
      </c>
      <c r="I86" s="125">
        <v>0</v>
      </c>
      <c r="J86" s="125">
        <f>ROUND(I86*H86,2)</f>
        <v>0</v>
      </c>
      <c r="K86" s="122"/>
      <c r="L86" s="16"/>
    </row>
    <row r="87" spans="1:12" ht="13.5">
      <c r="A87" s="15"/>
      <c r="B87" s="17"/>
      <c r="C87" s="15"/>
      <c r="D87" s="126" t="s">
        <v>81</v>
      </c>
      <c r="E87" s="15"/>
      <c r="F87" s="127" t="s">
        <v>79</v>
      </c>
      <c r="G87" s="15"/>
      <c r="H87" s="15"/>
      <c r="I87" s="15"/>
      <c r="J87" s="15"/>
      <c r="K87" s="15"/>
      <c r="L87" s="16"/>
    </row>
    <row r="88" spans="1:12" ht="13.5">
      <c r="A88" s="15"/>
      <c r="B88" s="119"/>
      <c r="C88" s="120" t="s">
        <v>82</v>
      </c>
      <c r="D88" s="120" t="s">
        <v>77</v>
      </c>
      <c r="E88" s="121" t="s">
        <v>83</v>
      </c>
      <c r="F88" s="122" t="s">
        <v>84</v>
      </c>
      <c r="G88" s="123" t="s">
        <v>85</v>
      </c>
      <c r="H88" s="124">
        <v>122</v>
      </c>
      <c r="I88" s="125">
        <v>0</v>
      </c>
      <c r="J88" s="125">
        <f>ROUND(I88*H88,2)</f>
        <v>0</v>
      </c>
      <c r="K88" s="122"/>
      <c r="L88" s="16"/>
    </row>
    <row r="89" spans="1:12" ht="13.5">
      <c r="A89" s="15"/>
      <c r="B89" s="17"/>
      <c r="C89" s="15"/>
      <c r="D89" s="126" t="s">
        <v>81</v>
      </c>
      <c r="E89" s="15"/>
      <c r="F89" s="127" t="s">
        <v>84</v>
      </c>
      <c r="G89" s="15"/>
      <c r="H89" s="15"/>
      <c r="I89" s="15"/>
      <c r="J89" s="15"/>
      <c r="K89" s="15"/>
      <c r="L89" s="16"/>
    </row>
    <row r="90" spans="1:12" ht="13.5">
      <c r="A90" s="15"/>
      <c r="B90" s="119"/>
      <c r="C90" s="120" t="s">
        <v>86</v>
      </c>
      <c r="D90" s="120" t="s">
        <v>77</v>
      </c>
      <c r="E90" s="121" t="s">
        <v>87</v>
      </c>
      <c r="F90" s="122" t="s">
        <v>88</v>
      </c>
      <c r="G90" s="123" t="s">
        <v>85</v>
      </c>
      <c r="H90" s="124">
        <v>708</v>
      </c>
      <c r="I90" s="125">
        <v>0</v>
      </c>
      <c r="J90" s="125">
        <f>ROUND(I90*H90,2)</f>
        <v>0</v>
      </c>
      <c r="K90" s="122"/>
      <c r="L90" s="16"/>
    </row>
    <row r="91" spans="1:12" ht="13.5">
      <c r="A91" s="15"/>
      <c r="B91" s="17"/>
      <c r="C91" s="15"/>
      <c r="D91" s="126" t="s">
        <v>81</v>
      </c>
      <c r="E91" s="15"/>
      <c r="F91" s="127" t="s">
        <v>88</v>
      </c>
      <c r="G91" s="15"/>
      <c r="H91" s="15"/>
      <c r="I91" s="15"/>
      <c r="J91" s="15"/>
      <c r="K91" s="15"/>
      <c r="L91" s="16"/>
    </row>
    <row r="92" spans="1:12" ht="13.5">
      <c r="A92" s="15"/>
      <c r="B92" s="119"/>
      <c r="C92" s="120" t="s">
        <v>89</v>
      </c>
      <c r="D92" s="120" t="s">
        <v>77</v>
      </c>
      <c r="E92" s="121" t="s">
        <v>90</v>
      </c>
      <c r="F92" s="122" t="s">
        <v>91</v>
      </c>
      <c r="G92" s="123" t="s">
        <v>80</v>
      </c>
      <c r="H92" s="124">
        <v>2</v>
      </c>
      <c r="I92" s="125">
        <v>0</v>
      </c>
      <c r="J92" s="125">
        <f>ROUND(I92*H92,2)</f>
        <v>0</v>
      </c>
      <c r="K92" s="122"/>
      <c r="L92" s="16"/>
    </row>
    <row r="93" spans="1:12" ht="13.5">
      <c r="A93" s="15"/>
      <c r="B93" s="17"/>
      <c r="C93" s="15"/>
      <c r="D93" s="126" t="s">
        <v>81</v>
      </c>
      <c r="E93" s="15"/>
      <c r="F93" s="127" t="s">
        <v>91</v>
      </c>
      <c r="G93" s="15"/>
      <c r="H93" s="15"/>
      <c r="I93" s="15"/>
      <c r="J93" s="15"/>
      <c r="K93" s="15"/>
      <c r="L93" s="16"/>
    </row>
    <row r="94" spans="1:12" ht="13.5">
      <c r="A94" s="15"/>
      <c r="B94" s="119"/>
      <c r="C94" s="120" t="s">
        <v>92</v>
      </c>
      <c r="D94" s="120" t="s">
        <v>77</v>
      </c>
      <c r="E94" s="121" t="s">
        <v>93</v>
      </c>
      <c r="F94" s="122" t="s">
        <v>94</v>
      </c>
      <c r="G94" s="123" t="s">
        <v>85</v>
      </c>
      <c r="H94" s="124">
        <v>708</v>
      </c>
      <c r="I94" s="125">
        <v>0</v>
      </c>
      <c r="J94" s="125">
        <f>ROUND(I94*H94,2)</f>
        <v>0</v>
      </c>
      <c r="K94" s="122"/>
      <c r="L94" s="16"/>
    </row>
    <row r="95" spans="1:12" ht="13.5">
      <c r="A95" s="15"/>
      <c r="B95" s="17"/>
      <c r="C95" s="15"/>
      <c r="D95" s="126" t="s">
        <v>81</v>
      </c>
      <c r="E95" s="15"/>
      <c r="F95" s="127" t="s">
        <v>94</v>
      </c>
      <c r="G95" s="15"/>
      <c r="H95" s="15"/>
      <c r="I95" s="15"/>
      <c r="J95" s="15"/>
      <c r="K95" s="15"/>
      <c r="L95" s="16"/>
    </row>
    <row r="96" spans="1:12" ht="13.5">
      <c r="A96" s="15"/>
      <c r="B96" s="119"/>
      <c r="C96" s="120" t="s">
        <v>95</v>
      </c>
      <c r="D96" s="120" t="s">
        <v>77</v>
      </c>
      <c r="E96" s="121" t="s">
        <v>96</v>
      </c>
      <c r="F96" s="122" t="s">
        <v>97</v>
      </c>
      <c r="G96" s="123" t="s">
        <v>85</v>
      </c>
      <c r="H96" s="124">
        <v>122</v>
      </c>
      <c r="I96" s="125">
        <v>0</v>
      </c>
      <c r="J96" s="125">
        <f>ROUND(I96*H96,2)</f>
        <v>0</v>
      </c>
      <c r="K96" s="122"/>
      <c r="L96" s="16"/>
    </row>
    <row r="97" spans="1:12" ht="13.5">
      <c r="A97" s="15"/>
      <c r="B97" s="17"/>
      <c r="C97" s="15"/>
      <c r="D97" s="126" t="s">
        <v>81</v>
      </c>
      <c r="E97" s="15"/>
      <c r="F97" s="127" t="s">
        <v>97</v>
      </c>
      <c r="G97" s="15"/>
      <c r="H97" s="15"/>
      <c r="I97" s="15"/>
      <c r="J97" s="15"/>
      <c r="K97" s="15"/>
      <c r="L97" s="16"/>
    </row>
    <row r="98" spans="1:12" ht="13.5">
      <c r="A98" s="15"/>
      <c r="B98" s="119"/>
      <c r="C98" s="120" t="s">
        <v>98</v>
      </c>
      <c r="D98" s="120" t="s">
        <v>77</v>
      </c>
      <c r="E98" s="121" t="s">
        <v>99</v>
      </c>
      <c r="F98" s="122" t="s">
        <v>100</v>
      </c>
      <c r="G98" s="123" t="s">
        <v>80</v>
      </c>
      <c r="H98" s="124">
        <v>90</v>
      </c>
      <c r="I98" s="125">
        <v>0</v>
      </c>
      <c r="J98" s="125">
        <f>ROUND(I98*H98,2)</f>
        <v>0</v>
      </c>
      <c r="K98" s="122"/>
      <c r="L98" s="16"/>
    </row>
    <row r="99" spans="1:12" ht="13.5">
      <c r="A99" s="15"/>
      <c r="B99" s="17"/>
      <c r="C99" s="15"/>
      <c r="D99" s="126" t="s">
        <v>81</v>
      </c>
      <c r="E99" s="15"/>
      <c r="F99" s="127" t="s">
        <v>100</v>
      </c>
      <c r="G99" s="15"/>
      <c r="H99" s="15"/>
      <c r="I99" s="15"/>
      <c r="J99" s="15"/>
      <c r="K99" s="15"/>
      <c r="L99" s="16"/>
    </row>
    <row r="100" spans="1:12" ht="13.5">
      <c r="A100" s="15"/>
      <c r="B100" s="119"/>
      <c r="C100" s="120" t="s">
        <v>101</v>
      </c>
      <c r="D100" s="120" t="s">
        <v>77</v>
      </c>
      <c r="E100" s="121" t="s">
        <v>102</v>
      </c>
      <c r="F100" s="122" t="s">
        <v>103</v>
      </c>
      <c r="G100" s="123" t="s">
        <v>80</v>
      </c>
      <c r="H100" s="124">
        <v>136</v>
      </c>
      <c r="I100" s="125">
        <v>0</v>
      </c>
      <c r="J100" s="125">
        <f>ROUND(I100*H100,2)</f>
        <v>0</v>
      </c>
      <c r="K100" s="122"/>
      <c r="L100" s="16"/>
    </row>
    <row r="101" spans="1:12" ht="13.5">
      <c r="A101" s="15"/>
      <c r="B101" s="17"/>
      <c r="C101" s="15"/>
      <c r="D101" s="126" t="s">
        <v>81</v>
      </c>
      <c r="E101" s="15"/>
      <c r="F101" s="127" t="s">
        <v>103</v>
      </c>
      <c r="G101" s="15"/>
      <c r="H101" s="15"/>
      <c r="I101" s="15"/>
      <c r="J101" s="15"/>
      <c r="K101" s="15"/>
      <c r="L101" s="16"/>
    </row>
    <row r="102" spans="1:12" ht="13.5">
      <c r="A102" s="15"/>
      <c r="B102" s="119"/>
      <c r="C102" s="120" t="s">
        <v>104</v>
      </c>
      <c r="D102" s="120" t="s">
        <v>77</v>
      </c>
      <c r="E102" s="121" t="s">
        <v>105</v>
      </c>
      <c r="F102" s="122" t="s">
        <v>106</v>
      </c>
      <c r="G102" s="123" t="s">
        <v>80</v>
      </c>
      <c r="H102" s="124">
        <v>2</v>
      </c>
      <c r="I102" s="125">
        <v>0</v>
      </c>
      <c r="J102" s="125">
        <f>ROUND(I102*H102,2)</f>
        <v>0</v>
      </c>
      <c r="K102" s="122"/>
      <c r="L102" s="16"/>
    </row>
    <row r="103" spans="1:12" ht="13.5">
      <c r="A103" s="15"/>
      <c r="B103" s="17"/>
      <c r="C103" s="15"/>
      <c r="D103" s="126" t="s">
        <v>81</v>
      </c>
      <c r="E103" s="15"/>
      <c r="F103" s="127" t="s">
        <v>106</v>
      </c>
      <c r="G103" s="15"/>
      <c r="H103" s="15"/>
      <c r="I103" s="15"/>
      <c r="J103" s="15"/>
      <c r="K103" s="15"/>
      <c r="L103" s="16"/>
    </row>
    <row r="104" spans="1:12" ht="13.5">
      <c r="A104" s="15"/>
      <c r="B104" s="119"/>
      <c r="C104" s="120" t="s">
        <v>107</v>
      </c>
      <c r="D104" s="120" t="s">
        <v>77</v>
      </c>
      <c r="E104" s="121" t="s">
        <v>108</v>
      </c>
      <c r="F104" s="122" t="s">
        <v>109</v>
      </c>
      <c r="G104" s="123" t="s">
        <v>80</v>
      </c>
      <c r="H104" s="124">
        <v>15</v>
      </c>
      <c r="I104" s="125">
        <v>0</v>
      </c>
      <c r="J104" s="125">
        <f>ROUND(I104*H104,2)</f>
        <v>0</v>
      </c>
      <c r="K104" s="122"/>
      <c r="L104" s="16"/>
    </row>
    <row r="105" spans="1:12" ht="13.5">
      <c r="A105" s="15"/>
      <c r="B105" s="17"/>
      <c r="C105" s="15"/>
      <c r="D105" s="126" t="s">
        <v>81</v>
      </c>
      <c r="E105" s="15"/>
      <c r="F105" s="127" t="s">
        <v>109</v>
      </c>
      <c r="G105" s="15"/>
      <c r="H105" s="15"/>
      <c r="I105" s="15"/>
      <c r="J105" s="15"/>
      <c r="K105" s="15"/>
      <c r="L105" s="16"/>
    </row>
    <row r="106" spans="1:12" ht="13.5">
      <c r="A106" s="15"/>
      <c r="B106" s="119"/>
      <c r="C106" s="120" t="s">
        <v>110</v>
      </c>
      <c r="D106" s="120" t="s">
        <v>77</v>
      </c>
      <c r="E106" s="121" t="s">
        <v>111</v>
      </c>
      <c r="F106" s="122" t="s">
        <v>112</v>
      </c>
      <c r="G106" s="123" t="s">
        <v>85</v>
      </c>
      <c r="H106" s="124">
        <v>503</v>
      </c>
      <c r="I106" s="125">
        <v>0</v>
      </c>
      <c r="J106" s="125">
        <f>ROUND(I106*H106,2)</f>
        <v>0</v>
      </c>
      <c r="K106" s="122"/>
      <c r="L106" s="16"/>
    </row>
    <row r="107" spans="1:12" ht="13.5">
      <c r="A107" s="15"/>
      <c r="B107" s="17"/>
      <c r="C107" s="15"/>
      <c r="D107" s="126" t="s">
        <v>81</v>
      </c>
      <c r="E107" s="15"/>
      <c r="F107" s="127" t="s">
        <v>112</v>
      </c>
      <c r="G107" s="15"/>
      <c r="H107" s="15"/>
      <c r="I107" s="15"/>
      <c r="J107" s="15"/>
      <c r="K107" s="15"/>
      <c r="L107" s="16"/>
    </row>
    <row r="108" spans="1:12" ht="13.5">
      <c r="A108" s="15"/>
      <c r="B108" s="119"/>
      <c r="C108" s="120" t="s">
        <v>113</v>
      </c>
      <c r="D108" s="120" t="s">
        <v>77</v>
      </c>
      <c r="E108" s="121" t="s">
        <v>114</v>
      </c>
      <c r="F108" s="122" t="s">
        <v>115</v>
      </c>
      <c r="G108" s="123" t="s">
        <v>80</v>
      </c>
      <c r="H108" s="124">
        <v>46</v>
      </c>
      <c r="I108" s="125">
        <v>0</v>
      </c>
      <c r="J108" s="125">
        <f>ROUND(I108*H108,2)</f>
        <v>0</v>
      </c>
      <c r="K108" s="122"/>
      <c r="L108" s="16"/>
    </row>
    <row r="109" spans="1:12" ht="13.5">
      <c r="A109" s="15"/>
      <c r="B109" s="17"/>
      <c r="C109" s="15"/>
      <c r="D109" s="126" t="s">
        <v>81</v>
      </c>
      <c r="E109" s="15"/>
      <c r="F109" s="127" t="s">
        <v>115</v>
      </c>
      <c r="G109" s="15"/>
      <c r="H109" s="15"/>
      <c r="I109" s="15"/>
      <c r="J109" s="15"/>
      <c r="K109" s="15"/>
      <c r="L109" s="16"/>
    </row>
    <row r="110" spans="1:12" ht="13.5">
      <c r="A110" s="15"/>
      <c r="B110" s="119"/>
      <c r="C110" s="120" t="s">
        <v>116</v>
      </c>
      <c r="D110" s="120" t="s">
        <v>77</v>
      </c>
      <c r="E110" s="121" t="s">
        <v>117</v>
      </c>
      <c r="F110" s="122" t="s">
        <v>118</v>
      </c>
      <c r="G110" s="123" t="s">
        <v>85</v>
      </c>
      <c r="H110" s="124">
        <v>14</v>
      </c>
      <c r="I110" s="125">
        <v>0</v>
      </c>
      <c r="J110" s="125">
        <f>ROUND(I110*H110,2)</f>
        <v>0</v>
      </c>
      <c r="K110" s="122"/>
      <c r="L110" s="16"/>
    </row>
    <row r="111" spans="1:12" ht="13.5">
      <c r="A111" s="15"/>
      <c r="B111" s="17"/>
      <c r="C111" s="15"/>
      <c r="D111" s="126" t="s">
        <v>81</v>
      </c>
      <c r="E111" s="15"/>
      <c r="F111" s="127" t="s">
        <v>118</v>
      </c>
      <c r="G111" s="15"/>
      <c r="H111" s="15"/>
      <c r="I111" s="15"/>
      <c r="J111" s="15"/>
      <c r="K111" s="15"/>
      <c r="L111" s="16"/>
    </row>
    <row r="112" spans="1:12" ht="13.5">
      <c r="A112" s="15"/>
      <c r="B112" s="119"/>
      <c r="C112" s="120" t="s">
        <v>119</v>
      </c>
      <c r="D112" s="120" t="s">
        <v>77</v>
      </c>
      <c r="E112" s="121" t="s">
        <v>120</v>
      </c>
      <c r="F112" s="122" t="s">
        <v>121</v>
      </c>
      <c r="G112" s="123" t="s">
        <v>80</v>
      </c>
      <c r="H112" s="124">
        <v>3</v>
      </c>
      <c r="I112" s="125">
        <v>0</v>
      </c>
      <c r="J112" s="125">
        <f>ROUND(I112*H112,2)</f>
        <v>0</v>
      </c>
      <c r="K112" s="122"/>
      <c r="L112" s="16"/>
    </row>
    <row r="113" spans="1:12" ht="13.5">
      <c r="A113" s="15"/>
      <c r="B113" s="17"/>
      <c r="C113" s="15"/>
      <c r="D113" s="126" t="s">
        <v>81</v>
      </c>
      <c r="E113" s="15"/>
      <c r="F113" s="127" t="s">
        <v>121</v>
      </c>
      <c r="G113" s="15"/>
      <c r="H113" s="15"/>
      <c r="I113" s="15"/>
      <c r="J113" s="15"/>
      <c r="K113" s="15"/>
      <c r="L113" s="16"/>
    </row>
    <row r="114" spans="1:12" ht="13.5">
      <c r="A114" s="15"/>
      <c r="B114" s="119"/>
      <c r="C114" s="120">
        <v>15</v>
      </c>
      <c r="D114" s="120" t="s">
        <v>77</v>
      </c>
      <c r="E114" s="121" t="s">
        <v>122</v>
      </c>
      <c r="F114" s="122" t="s">
        <v>123</v>
      </c>
      <c r="G114" s="123" t="s">
        <v>80</v>
      </c>
      <c r="H114" s="124">
        <v>15</v>
      </c>
      <c r="I114" s="125">
        <v>0</v>
      </c>
      <c r="J114" s="125">
        <f>ROUND(I114*H114,2)</f>
        <v>0</v>
      </c>
      <c r="K114" s="122"/>
      <c r="L114" s="16"/>
    </row>
    <row r="115" spans="1:12" ht="13.5">
      <c r="A115" s="15"/>
      <c r="B115" s="17"/>
      <c r="C115" s="15"/>
      <c r="D115" s="126" t="s">
        <v>81</v>
      </c>
      <c r="E115" s="15"/>
      <c r="F115" s="127" t="s">
        <v>124</v>
      </c>
      <c r="G115" s="15"/>
      <c r="H115" s="15"/>
      <c r="I115" s="15"/>
      <c r="J115" s="15"/>
      <c r="K115" s="15"/>
      <c r="L115" s="16"/>
    </row>
    <row r="116" spans="1:12" ht="13.5">
      <c r="A116" s="15"/>
      <c r="B116" s="119"/>
      <c r="C116" s="120">
        <v>16</v>
      </c>
      <c r="D116" s="120" t="s">
        <v>77</v>
      </c>
      <c r="E116" s="121" t="s">
        <v>125</v>
      </c>
      <c r="F116" s="122" t="s">
        <v>126</v>
      </c>
      <c r="G116" s="123" t="s">
        <v>80</v>
      </c>
      <c r="H116" s="124">
        <v>14</v>
      </c>
      <c r="I116" s="125">
        <v>0</v>
      </c>
      <c r="J116" s="125">
        <f>ROUND(I116*H116,2)</f>
        <v>0</v>
      </c>
      <c r="K116" s="122"/>
      <c r="L116" s="16"/>
    </row>
    <row r="117" spans="1:12" ht="13.5">
      <c r="A117" s="15"/>
      <c r="B117" s="17"/>
      <c r="C117" s="15"/>
      <c r="D117" s="126" t="s">
        <v>81</v>
      </c>
      <c r="E117" s="15"/>
      <c r="F117" s="127" t="s">
        <v>126</v>
      </c>
      <c r="G117" s="15"/>
      <c r="H117" s="15"/>
      <c r="I117" s="15"/>
      <c r="J117" s="15"/>
      <c r="K117" s="15"/>
      <c r="L117" s="16"/>
    </row>
    <row r="118" spans="1:12" ht="13.5">
      <c r="A118" s="15"/>
      <c r="B118" s="119"/>
      <c r="C118" s="120">
        <v>17</v>
      </c>
      <c r="D118" s="120" t="s">
        <v>77</v>
      </c>
      <c r="E118" s="121" t="s">
        <v>127</v>
      </c>
      <c r="F118" s="122" t="s">
        <v>128</v>
      </c>
      <c r="G118" s="123" t="s">
        <v>80</v>
      </c>
      <c r="H118" s="124">
        <v>1</v>
      </c>
      <c r="I118" s="125">
        <v>0</v>
      </c>
      <c r="J118" s="125">
        <f>ROUND(I118*H118,2)</f>
        <v>0</v>
      </c>
      <c r="K118" s="122"/>
      <c r="L118" s="16"/>
    </row>
    <row r="119" spans="1:12" ht="13.5">
      <c r="A119" s="15"/>
      <c r="B119" s="17"/>
      <c r="C119" s="15"/>
      <c r="D119" s="126" t="s">
        <v>81</v>
      </c>
      <c r="E119" s="15"/>
      <c r="F119" s="127" t="s">
        <v>128</v>
      </c>
      <c r="G119" s="15"/>
      <c r="H119" s="15"/>
      <c r="I119" s="15"/>
      <c r="J119" s="15"/>
      <c r="K119" s="15"/>
      <c r="L119" s="16"/>
    </row>
    <row r="120" spans="1:12" ht="13.5">
      <c r="A120" s="15"/>
      <c r="B120" s="119"/>
      <c r="C120" s="120">
        <v>18</v>
      </c>
      <c r="D120" s="120" t="s">
        <v>77</v>
      </c>
      <c r="E120" s="121" t="s">
        <v>129</v>
      </c>
      <c r="F120" s="122" t="s">
        <v>130</v>
      </c>
      <c r="G120" s="123" t="s">
        <v>80</v>
      </c>
      <c r="H120" s="124">
        <v>13</v>
      </c>
      <c r="I120" s="125">
        <v>0</v>
      </c>
      <c r="J120" s="125">
        <f>ROUND(I120*H120,2)</f>
        <v>0</v>
      </c>
      <c r="K120" s="122"/>
      <c r="L120" s="16"/>
    </row>
    <row r="121" spans="1:12" ht="13.5">
      <c r="A121" s="15"/>
      <c r="B121" s="17"/>
      <c r="C121" s="15"/>
      <c r="D121" s="126" t="s">
        <v>81</v>
      </c>
      <c r="E121" s="15"/>
      <c r="F121" s="127" t="s">
        <v>130</v>
      </c>
      <c r="G121" s="15"/>
      <c r="H121" s="15"/>
      <c r="I121" s="15"/>
      <c r="J121" s="15"/>
      <c r="K121" s="15"/>
      <c r="L121" s="16"/>
    </row>
    <row r="122" spans="1:12" ht="13.5">
      <c r="A122" s="15"/>
      <c r="B122" s="119"/>
      <c r="C122" s="120">
        <v>19</v>
      </c>
      <c r="D122" s="120" t="s">
        <v>77</v>
      </c>
      <c r="E122" s="121" t="s">
        <v>131</v>
      </c>
      <c r="F122" s="122" t="s">
        <v>132</v>
      </c>
      <c r="G122" s="123" t="s">
        <v>80</v>
      </c>
      <c r="H122" s="124">
        <v>1</v>
      </c>
      <c r="I122" s="125">
        <v>0</v>
      </c>
      <c r="J122" s="125">
        <f>ROUND(I122*H122,2)</f>
        <v>0</v>
      </c>
      <c r="K122" s="122"/>
      <c r="L122" s="16"/>
    </row>
    <row r="123" spans="1:12" ht="13.5">
      <c r="A123" s="15"/>
      <c r="B123" s="17"/>
      <c r="C123" s="15"/>
      <c r="D123" s="126" t="s">
        <v>81</v>
      </c>
      <c r="E123" s="15"/>
      <c r="F123" s="127" t="s">
        <v>132</v>
      </c>
      <c r="G123" s="15"/>
      <c r="H123" s="15"/>
      <c r="I123" s="15"/>
      <c r="J123" s="15"/>
      <c r="K123" s="15"/>
      <c r="L123" s="16"/>
    </row>
    <row r="124" spans="1:12" ht="13.5">
      <c r="A124" s="15"/>
      <c r="B124" s="119"/>
      <c r="C124" s="120">
        <v>20</v>
      </c>
      <c r="D124" s="120" t="s">
        <v>77</v>
      </c>
      <c r="E124" s="121" t="s">
        <v>133</v>
      </c>
      <c r="F124" s="122" t="s">
        <v>134</v>
      </c>
      <c r="G124" s="123" t="s">
        <v>85</v>
      </c>
      <c r="H124" s="124">
        <v>14</v>
      </c>
      <c r="I124" s="125">
        <v>0</v>
      </c>
      <c r="J124" s="125">
        <f>ROUND(I124*H124,2)</f>
        <v>0</v>
      </c>
      <c r="K124" s="122"/>
      <c r="L124" s="16"/>
    </row>
    <row r="125" spans="1:12" ht="13.5">
      <c r="A125" s="15"/>
      <c r="B125" s="17"/>
      <c r="C125" s="15"/>
      <c r="D125" s="128" t="s">
        <v>81</v>
      </c>
      <c r="E125" s="15"/>
      <c r="F125" s="129" t="s">
        <v>134</v>
      </c>
      <c r="G125" s="15"/>
      <c r="H125" s="15"/>
      <c r="I125" s="15"/>
      <c r="J125" s="15"/>
      <c r="K125" s="15"/>
      <c r="L125" s="16"/>
    </row>
    <row r="126" spans="1:12" ht="33" customHeight="1">
      <c r="A126" s="113"/>
      <c r="B126" s="114"/>
      <c r="C126" s="113"/>
      <c r="D126" s="115" t="s">
        <v>73</v>
      </c>
      <c r="E126" s="116" t="s">
        <v>135</v>
      </c>
      <c r="F126" s="116" t="s">
        <v>136</v>
      </c>
      <c r="G126" s="113"/>
      <c r="H126" s="113"/>
      <c r="I126" s="113"/>
      <c r="J126" s="117">
        <f>SUM(J127:J131)</f>
        <v>0</v>
      </c>
      <c r="K126" s="113"/>
      <c r="L126" s="118"/>
    </row>
    <row r="127" spans="1:12" ht="13.5">
      <c r="A127" s="130"/>
      <c r="B127" s="131"/>
      <c r="C127" s="132">
        <v>21</v>
      </c>
      <c r="D127" s="132" t="s">
        <v>77</v>
      </c>
      <c r="E127" s="121" t="s">
        <v>137</v>
      </c>
      <c r="F127" s="133" t="s">
        <v>138</v>
      </c>
      <c r="G127" s="134" t="s">
        <v>80</v>
      </c>
      <c r="H127" s="124">
        <v>8</v>
      </c>
      <c r="I127" s="125">
        <v>0</v>
      </c>
      <c r="J127" s="125">
        <f>ROUND(I127*H127,2)</f>
        <v>0</v>
      </c>
      <c r="K127" s="133"/>
      <c r="L127" s="135"/>
    </row>
    <row r="128" spans="1:12" ht="13.5">
      <c r="A128" s="130"/>
      <c r="B128" s="135"/>
      <c r="C128" s="130"/>
      <c r="D128" s="136" t="s">
        <v>81</v>
      </c>
      <c r="E128" s="130"/>
      <c r="F128" s="137" t="s">
        <v>138</v>
      </c>
      <c r="G128" s="130"/>
      <c r="H128" s="130"/>
      <c r="I128" s="130"/>
      <c r="J128" s="130"/>
      <c r="K128" s="130"/>
      <c r="L128" s="135"/>
    </row>
    <row r="129" spans="1:12" s="138" customFormat="1" ht="13.5">
      <c r="A129" s="130"/>
      <c r="B129" s="131"/>
      <c r="C129" s="132">
        <v>22</v>
      </c>
      <c r="D129" s="132" t="s">
        <v>77</v>
      </c>
      <c r="E129" s="121" t="s">
        <v>139</v>
      </c>
      <c r="F129" s="122" t="s">
        <v>140</v>
      </c>
      <c r="G129" s="134" t="s">
        <v>80</v>
      </c>
      <c r="H129" s="124">
        <v>6</v>
      </c>
      <c r="I129" s="125">
        <v>0</v>
      </c>
      <c r="J129" s="125">
        <f>ROUND(I129*H129,2)</f>
        <v>0</v>
      </c>
      <c r="K129" s="133"/>
      <c r="L129" s="135"/>
    </row>
    <row r="130" spans="1:12" ht="13.5">
      <c r="A130" s="15"/>
      <c r="B130" s="119"/>
      <c r="C130" s="120">
        <v>23</v>
      </c>
      <c r="D130" s="120" t="s">
        <v>77</v>
      </c>
      <c r="E130" s="121" t="s">
        <v>141</v>
      </c>
      <c r="F130" s="122" t="s">
        <v>88</v>
      </c>
      <c r="G130" s="123" t="s">
        <v>85</v>
      </c>
      <c r="H130" s="124">
        <v>25</v>
      </c>
      <c r="I130" s="125">
        <v>0</v>
      </c>
      <c r="J130" s="125">
        <f>ROUND(I130*H130,2)</f>
        <v>0</v>
      </c>
      <c r="K130" s="122"/>
      <c r="L130" s="16"/>
    </row>
    <row r="131" spans="1:12" ht="13.5">
      <c r="A131" s="130"/>
      <c r="B131" s="131"/>
      <c r="C131" s="132">
        <v>24</v>
      </c>
      <c r="D131" s="132" t="s">
        <v>77</v>
      </c>
      <c r="E131" s="121" t="s">
        <v>142</v>
      </c>
      <c r="F131" s="133" t="s">
        <v>143</v>
      </c>
      <c r="G131" s="134" t="s">
        <v>85</v>
      </c>
      <c r="H131" s="124">
        <v>320</v>
      </c>
      <c r="I131" s="125">
        <v>0</v>
      </c>
      <c r="J131" s="125">
        <f>ROUND(I131*H131,2)</f>
        <v>0</v>
      </c>
      <c r="K131" s="133"/>
      <c r="L131" s="135"/>
    </row>
    <row r="132" spans="1:12" ht="33" customHeight="1">
      <c r="A132" s="113"/>
      <c r="B132" s="114"/>
      <c r="C132" s="113"/>
      <c r="D132" s="139" t="s">
        <v>73</v>
      </c>
      <c r="E132" s="140" t="s">
        <v>144</v>
      </c>
      <c r="F132" s="140" t="s">
        <v>144</v>
      </c>
      <c r="G132" s="113"/>
      <c r="H132" s="113"/>
      <c r="I132" s="113"/>
      <c r="J132" s="141">
        <f>J133</f>
        <v>0</v>
      </c>
      <c r="K132" s="113"/>
      <c r="L132" s="118"/>
    </row>
    <row r="133" spans="1:12" ht="17.25" customHeight="1">
      <c r="A133" s="113"/>
      <c r="B133" s="114"/>
      <c r="C133" s="113"/>
      <c r="D133" s="115" t="s">
        <v>73</v>
      </c>
      <c r="E133" s="142" t="s">
        <v>145</v>
      </c>
      <c r="F133" s="142" t="s">
        <v>146</v>
      </c>
      <c r="G133" s="113"/>
      <c r="H133" s="113"/>
      <c r="I133" s="113"/>
      <c r="J133" s="143">
        <f>SUM(J134:J196)</f>
        <v>0</v>
      </c>
      <c r="K133" s="113"/>
      <c r="L133" s="118"/>
    </row>
    <row r="134" spans="1:12" ht="21" customHeight="1">
      <c r="A134" s="15"/>
      <c r="B134" s="119"/>
      <c r="C134" s="132">
        <v>25</v>
      </c>
      <c r="D134" s="132" t="s">
        <v>77</v>
      </c>
      <c r="E134" s="121" t="s">
        <v>147</v>
      </c>
      <c r="F134" s="122" t="s">
        <v>148</v>
      </c>
      <c r="G134" s="134" t="s">
        <v>80</v>
      </c>
      <c r="H134" s="124">
        <v>2</v>
      </c>
      <c r="I134" s="125">
        <v>0</v>
      </c>
      <c r="J134" s="125">
        <f>ROUND(I134*H134,2)</f>
        <v>0</v>
      </c>
      <c r="K134" s="122"/>
      <c r="L134" s="16"/>
    </row>
    <row r="135" spans="1:12" ht="19.5">
      <c r="A135" s="15"/>
      <c r="B135" s="17"/>
      <c r="C135" s="130"/>
      <c r="D135" s="136" t="s">
        <v>81</v>
      </c>
      <c r="E135" s="130"/>
      <c r="F135" s="137" t="s">
        <v>149</v>
      </c>
      <c r="G135" s="130"/>
      <c r="H135" s="130"/>
      <c r="I135" s="130"/>
      <c r="K135" s="15"/>
      <c r="L135" s="16"/>
    </row>
    <row r="136" spans="1:12" ht="33.75" customHeight="1">
      <c r="A136" s="15"/>
      <c r="B136" s="17"/>
      <c r="C136" s="130"/>
      <c r="D136" s="144" t="s">
        <v>150</v>
      </c>
      <c r="E136" s="130"/>
      <c r="F136" s="145" t="s">
        <v>151</v>
      </c>
      <c r="G136" s="130"/>
      <c r="H136" s="130"/>
      <c r="I136" s="130"/>
      <c r="J136" s="130"/>
      <c r="K136" s="15"/>
      <c r="L136" s="16"/>
    </row>
    <row r="137" spans="1:12" ht="21" customHeight="1">
      <c r="A137" s="15"/>
      <c r="B137" s="119"/>
      <c r="C137" s="132">
        <v>26</v>
      </c>
      <c r="D137" s="132" t="s">
        <v>77</v>
      </c>
      <c r="E137" s="121" t="s">
        <v>152</v>
      </c>
      <c r="F137" s="122" t="s">
        <v>153</v>
      </c>
      <c r="G137" s="134" t="s">
        <v>80</v>
      </c>
      <c r="H137" s="124">
        <v>1</v>
      </c>
      <c r="I137" s="125">
        <v>0</v>
      </c>
      <c r="J137" s="125">
        <f>ROUND(I137*H137,2)</f>
        <v>0</v>
      </c>
      <c r="K137" s="122"/>
      <c r="L137" s="16"/>
    </row>
    <row r="138" spans="1:12" ht="18" customHeight="1">
      <c r="A138" s="15"/>
      <c r="B138" s="17"/>
      <c r="C138" s="130"/>
      <c r="D138" s="136" t="s">
        <v>81</v>
      </c>
      <c r="E138" s="130"/>
      <c r="F138" s="137" t="s">
        <v>154</v>
      </c>
      <c r="G138" s="130"/>
      <c r="H138" s="130"/>
      <c r="I138" s="130"/>
      <c r="K138" s="15"/>
      <c r="L138" s="16"/>
    </row>
    <row r="139" spans="1:12" ht="33.75" customHeight="1">
      <c r="A139" s="15"/>
      <c r="B139" s="17"/>
      <c r="C139" s="130"/>
      <c r="D139" s="144" t="s">
        <v>150</v>
      </c>
      <c r="E139" s="130"/>
      <c r="F139" s="145" t="s">
        <v>155</v>
      </c>
      <c r="G139" s="130"/>
      <c r="H139" s="130"/>
      <c r="I139" s="130"/>
      <c r="J139" s="130"/>
      <c r="K139" s="15"/>
      <c r="L139" s="16"/>
    </row>
    <row r="140" spans="1:12" ht="13.5">
      <c r="A140" s="15"/>
      <c r="B140" s="119"/>
      <c r="C140" s="132">
        <v>27</v>
      </c>
      <c r="D140" s="132" t="s">
        <v>77</v>
      </c>
      <c r="E140" s="121" t="s">
        <v>156</v>
      </c>
      <c r="F140" s="122" t="s">
        <v>148</v>
      </c>
      <c r="G140" s="134" t="s">
        <v>80</v>
      </c>
      <c r="H140" s="124">
        <v>7</v>
      </c>
      <c r="I140" s="125">
        <v>0</v>
      </c>
      <c r="J140" s="125">
        <f>ROUND(I140*H140,2)</f>
        <v>0</v>
      </c>
      <c r="K140" s="122"/>
      <c r="L140" s="16"/>
    </row>
    <row r="141" spans="1:12" ht="19.5">
      <c r="A141" s="15"/>
      <c r="B141" s="17"/>
      <c r="C141" s="130"/>
      <c r="D141" s="136" t="s">
        <v>81</v>
      </c>
      <c r="E141" s="130"/>
      <c r="F141" s="137" t="s">
        <v>157</v>
      </c>
      <c r="G141" s="130"/>
      <c r="H141" s="130"/>
      <c r="I141" s="130"/>
      <c r="K141" s="15"/>
      <c r="L141" s="16"/>
    </row>
    <row r="142" spans="1:12" ht="29.25" customHeight="1">
      <c r="A142" s="15"/>
      <c r="B142" s="17"/>
      <c r="C142" s="130"/>
      <c r="D142" s="144" t="s">
        <v>150</v>
      </c>
      <c r="E142" s="130"/>
      <c r="F142" s="145" t="s">
        <v>158</v>
      </c>
      <c r="G142" s="130"/>
      <c r="H142" s="130"/>
      <c r="I142" s="130"/>
      <c r="J142" s="130"/>
      <c r="K142" s="15"/>
      <c r="L142" s="16"/>
    </row>
    <row r="143" spans="1:12" ht="13.5">
      <c r="A143" s="15"/>
      <c r="B143" s="119"/>
      <c r="C143" s="120">
        <v>28</v>
      </c>
      <c r="D143" s="120" t="s">
        <v>77</v>
      </c>
      <c r="E143" s="121" t="s">
        <v>159</v>
      </c>
      <c r="F143" s="122" t="s">
        <v>148</v>
      </c>
      <c r="G143" s="123" t="s">
        <v>80</v>
      </c>
      <c r="H143" s="124">
        <v>5</v>
      </c>
      <c r="I143" s="125">
        <v>0</v>
      </c>
      <c r="J143" s="125">
        <f>ROUND(I143*H143,2)</f>
        <v>0</v>
      </c>
      <c r="K143" s="122"/>
      <c r="L143" s="16"/>
    </row>
    <row r="144" spans="1:12" ht="19.5">
      <c r="A144" s="15"/>
      <c r="B144" s="17"/>
      <c r="C144" s="15"/>
      <c r="D144" s="128" t="s">
        <v>81</v>
      </c>
      <c r="E144" s="15"/>
      <c r="F144" s="137" t="s">
        <v>160</v>
      </c>
      <c r="G144" s="15"/>
      <c r="H144" s="15"/>
      <c r="I144" s="15"/>
      <c r="K144" s="15"/>
      <c r="L144" s="16"/>
    </row>
    <row r="145" spans="1:12" ht="29.25">
      <c r="A145" s="15"/>
      <c r="B145" s="17"/>
      <c r="C145" s="15"/>
      <c r="D145" s="126" t="s">
        <v>150</v>
      </c>
      <c r="E145" s="15"/>
      <c r="F145" s="145" t="s">
        <v>161</v>
      </c>
      <c r="G145" s="15"/>
      <c r="H145" s="15"/>
      <c r="I145" s="15"/>
      <c r="J145" s="15"/>
      <c r="K145" s="15"/>
      <c r="L145" s="16"/>
    </row>
    <row r="146" spans="1:12" ht="13.5">
      <c r="A146" s="130"/>
      <c r="B146" s="131"/>
      <c r="C146" s="132">
        <v>29</v>
      </c>
      <c r="D146" s="132" t="s">
        <v>77</v>
      </c>
      <c r="E146" s="121" t="s">
        <v>162</v>
      </c>
      <c r="F146" s="133" t="s">
        <v>163</v>
      </c>
      <c r="G146" s="134" t="s">
        <v>80</v>
      </c>
      <c r="H146" s="124">
        <v>13</v>
      </c>
      <c r="I146" s="125">
        <v>0</v>
      </c>
      <c r="J146" s="125">
        <f>ROUND(I146*H146,2)</f>
        <v>0</v>
      </c>
      <c r="K146" s="133"/>
      <c r="L146" s="135"/>
    </row>
    <row r="147" spans="1:12" ht="13.5">
      <c r="A147" s="130"/>
      <c r="B147" s="135"/>
      <c r="C147" s="130"/>
      <c r="D147" s="136" t="s">
        <v>81</v>
      </c>
      <c r="E147" s="130"/>
      <c r="F147" s="137" t="s">
        <v>164</v>
      </c>
      <c r="G147" s="130"/>
      <c r="H147" s="130"/>
      <c r="I147" s="130"/>
      <c r="K147" s="130"/>
      <c r="L147" s="135"/>
    </row>
    <row r="148" spans="1:12" ht="13.5">
      <c r="A148" s="15"/>
      <c r="B148" s="17"/>
      <c r="C148" s="15"/>
      <c r="D148" s="126" t="s">
        <v>150</v>
      </c>
      <c r="E148" s="15"/>
      <c r="F148" s="146"/>
      <c r="G148" s="15"/>
      <c r="H148" s="15"/>
      <c r="I148" s="15"/>
      <c r="J148" s="15"/>
      <c r="K148" s="15"/>
      <c r="L148" s="16"/>
    </row>
    <row r="149" spans="1:12" s="138" customFormat="1" ht="13.5">
      <c r="A149" s="15"/>
      <c r="B149" s="119"/>
      <c r="C149" s="120">
        <v>30</v>
      </c>
      <c r="D149" s="120" t="s">
        <v>77</v>
      </c>
      <c r="E149" s="121" t="s">
        <v>165</v>
      </c>
      <c r="F149" s="133" t="s">
        <v>163</v>
      </c>
      <c r="G149" s="123" t="s">
        <v>80</v>
      </c>
      <c r="H149" s="124">
        <v>1</v>
      </c>
      <c r="I149" s="125">
        <v>0</v>
      </c>
      <c r="J149" s="125">
        <f>ROUND(I149*H149,2)</f>
        <v>0</v>
      </c>
      <c r="K149" s="122"/>
      <c r="L149" s="16"/>
    </row>
    <row r="150" spans="1:12" s="138" customFormat="1" ht="13.5">
      <c r="A150" s="15"/>
      <c r="B150" s="17"/>
      <c r="C150" s="15"/>
      <c r="D150" s="147" t="s">
        <v>81</v>
      </c>
      <c r="E150" s="15"/>
      <c r="F150" s="129" t="s">
        <v>166</v>
      </c>
      <c r="G150" s="15"/>
      <c r="H150" s="15"/>
      <c r="I150" s="15"/>
      <c r="K150" s="15"/>
      <c r="L150" s="16"/>
    </row>
    <row r="151" spans="1:12" s="138" customFormat="1" ht="40.5">
      <c r="A151" s="15"/>
      <c r="B151" s="17"/>
      <c r="C151" s="15"/>
      <c r="D151" s="148" t="s">
        <v>150</v>
      </c>
      <c r="E151" s="15"/>
      <c r="F151" s="149" t="s">
        <v>167</v>
      </c>
      <c r="G151" s="15"/>
      <c r="H151" s="15"/>
      <c r="I151" s="15"/>
      <c r="J151" s="15"/>
      <c r="K151" s="15"/>
      <c r="L151" s="16"/>
    </row>
    <row r="152" spans="1:12" ht="13.5">
      <c r="A152" s="15"/>
      <c r="B152" s="119"/>
      <c r="C152" s="120">
        <v>31</v>
      </c>
      <c r="D152" s="120" t="s">
        <v>77</v>
      </c>
      <c r="E152" s="121" t="s">
        <v>168</v>
      </c>
      <c r="F152" s="122" t="s">
        <v>169</v>
      </c>
      <c r="G152" s="123" t="s">
        <v>80</v>
      </c>
      <c r="H152" s="124">
        <v>1</v>
      </c>
      <c r="I152" s="125">
        <v>0</v>
      </c>
      <c r="J152" s="125">
        <f>ROUND(I152*H152,2)</f>
        <v>0</v>
      </c>
      <c r="K152" s="122"/>
      <c r="L152" s="16"/>
    </row>
    <row r="153" spans="1:12" ht="13.5">
      <c r="A153" s="15"/>
      <c r="B153" s="17"/>
      <c r="C153" s="15"/>
      <c r="D153" s="128" t="s">
        <v>81</v>
      </c>
      <c r="E153" s="15"/>
      <c r="F153" s="129" t="s">
        <v>170</v>
      </c>
      <c r="G153" s="15"/>
      <c r="H153" s="15"/>
      <c r="I153" s="15"/>
      <c r="K153" s="15"/>
      <c r="L153" s="16"/>
    </row>
    <row r="154" spans="1:12" ht="40.5">
      <c r="A154" s="15"/>
      <c r="B154" s="17"/>
      <c r="C154" s="15"/>
      <c r="D154" s="126" t="s">
        <v>150</v>
      </c>
      <c r="E154" s="15"/>
      <c r="F154" s="146" t="s">
        <v>171</v>
      </c>
      <c r="G154" s="15"/>
      <c r="H154" s="15"/>
      <c r="I154" s="15"/>
      <c r="J154" s="15"/>
      <c r="K154" s="15"/>
      <c r="L154" s="16"/>
    </row>
    <row r="155" spans="1:12" ht="13.5">
      <c r="A155" s="15"/>
      <c r="B155" s="119"/>
      <c r="C155" s="120">
        <v>32</v>
      </c>
      <c r="D155" s="120" t="s">
        <v>77</v>
      </c>
      <c r="E155" s="121" t="s">
        <v>172</v>
      </c>
      <c r="F155" s="122" t="s">
        <v>173</v>
      </c>
      <c r="G155" s="123" t="s">
        <v>80</v>
      </c>
      <c r="H155" s="124">
        <v>14</v>
      </c>
      <c r="I155" s="125">
        <v>0</v>
      </c>
      <c r="J155" s="125">
        <f>ROUND(I155*H155,2)</f>
        <v>0</v>
      </c>
      <c r="K155" s="122"/>
      <c r="L155" s="16"/>
    </row>
    <row r="156" spans="1:12" ht="13.5">
      <c r="A156" s="15"/>
      <c r="B156" s="17"/>
      <c r="C156" s="15"/>
      <c r="D156" s="126" t="s">
        <v>81</v>
      </c>
      <c r="E156" s="15"/>
      <c r="F156" s="127" t="s">
        <v>173</v>
      </c>
      <c r="G156" s="15"/>
      <c r="H156" s="15"/>
      <c r="I156" s="15"/>
      <c r="J156" s="15"/>
      <c r="K156" s="15"/>
      <c r="L156" s="16"/>
    </row>
    <row r="157" spans="1:12" ht="13.5">
      <c r="A157" s="15"/>
      <c r="B157" s="119"/>
      <c r="C157" s="120">
        <v>33</v>
      </c>
      <c r="D157" s="120" t="s">
        <v>77</v>
      </c>
      <c r="E157" s="121" t="s">
        <v>174</v>
      </c>
      <c r="F157" s="122" t="s">
        <v>175</v>
      </c>
      <c r="G157" s="123" t="s">
        <v>80</v>
      </c>
      <c r="H157" s="124">
        <v>13</v>
      </c>
      <c r="I157" s="125">
        <v>0</v>
      </c>
      <c r="J157" s="125">
        <f>ROUND(I157*H157,2)</f>
        <v>0</v>
      </c>
      <c r="K157" s="122"/>
      <c r="L157" s="16"/>
    </row>
    <row r="158" spans="1:12" ht="13.5">
      <c r="A158" s="15"/>
      <c r="B158" s="17"/>
      <c r="C158" s="15"/>
      <c r="D158" s="126" t="s">
        <v>81</v>
      </c>
      <c r="E158" s="15"/>
      <c r="F158" s="127" t="s">
        <v>175</v>
      </c>
      <c r="G158" s="15"/>
      <c r="H158" s="15"/>
      <c r="I158" s="15"/>
      <c r="J158" s="15"/>
      <c r="K158" s="15"/>
      <c r="L158" s="16"/>
    </row>
    <row r="159" spans="1:12" ht="13.5">
      <c r="A159" s="15"/>
      <c r="B159" s="119"/>
      <c r="C159" s="120">
        <v>34</v>
      </c>
      <c r="D159" s="120" t="s">
        <v>77</v>
      </c>
      <c r="E159" s="121" t="s">
        <v>176</v>
      </c>
      <c r="F159" s="122" t="s">
        <v>177</v>
      </c>
      <c r="G159" s="123" t="s">
        <v>80</v>
      </c>
      <c r="H159" s="124">
        <v>1</v>
      </c>
      <c r="I159" s="125">
        <v>0</v>
      </c>
      <c r="J159" s="125">
        <f>ROUND(I159*H159,2)</f>
        <v>0</v>
      </c>
      <c r="K159" s="122"/>
      <c r="L159" s="16"/>
    </row>
    <row r="160" spans="1:12" ht="13.5">
      <c r="A160" s="15"/>
      <c r="B160" s="17"/>
      <c r="C160" s="15"/>
      <c r="D160" s="126" t="s">
        <v>81</v>
      </c>
      <c r="E160" s="15"/>
      <c r="F160" s="127" t="s">
        <v>178</v>
      </c>
      <c r="G160" s="15"/>
      <c r="H160" s="15"/>
      <c r="I160" s="15"/>
      <c r="J160" s="15"/>
      <c r="K160" s="15"/>
      <c r="L160" s="16"/>
    </row>
    <row r="161" spans="1:12" ht="13.5">
      <c r="A161" s="15"/>
      <c r="B161" s="119"/>
      <c r="C161" s="120">
        <v>35</v>
      </c>
      <c r="D161" s="120" t="s">
        <v>77</v>
      </c>
      <c r="E161" s="121" t="s">
        <v>179</v>
      </c>
      <c r="F161" s="122" t="s">
        <v>180</v>
      </c>
      <c r="G161" s="123" t="s">
        <v>80</v>
      </c>
      <c r="H161" s="124">
        <v>15</v>
      </c>
      <c r="I161" s="125">
        <v>0</v>
      </c>
      <c r="J161" s="125">
        <f>ROUND(I161*H161,2)</f>
        <v>0</v>
      </c>
      <c r="K161" s="122"/>
      <c r="L161" s="16"/>
    </row>
    <row r="162" spans="1:12" ht="13.5">
      <c r="A162" s="15"/>
      <c r="B162" s="17"/>
      <c r="C162" s="15"/>
      <c r="D162" s="126" t="s">
        <v>81</v>
      </c>
      <c r="E162" s="15"/>
      <c r="F162" s="127" t="s">
        <v>180</v>
      </c>
      <c r="G162" s="15"/>
      <c r="H162" s="15"/>
      <c r="I162" s="15"/>
      <c r="J162" s="15"/>
      <c r="K162" s="15"/>
      <c r="L162" s="16"/>
    </row>
    <row r="163" spans="1:12" ht="13.5">
      <c r="A163" s="15"/>
      <c r="B163" s="119"/>
      <c r="C163" s="120">
        <v>36</v>
      </c>
      <c r="D163" s="120" t="s">
        <v>77</v>
      </c>
      <c r="E163" s="121" t="s">
        <v>181</v>
      </c>
      <c r="F163" s="122" t="s">
        <v>182</v>
      </c>
      <c r="G163" s="123" t="s">
        <v>85</v>
      </c>
      <c r="H163" s="124">
        <v>18</v>
      </c>
      <c r="I163" s="125">
        <v>0</v>
      </c>
      <c r="J163" s="125">
        <f>ROUND(I163*H163,2)</f>
        <v>0</v>
      </c>
      <c r="K163" s="122"/>
      <c r="L163" s="16"/>
    </row>
    <row r="164" spans="1:12" ht="13.5">
      <c r="A164" s="15"/>
      <c r="B164" s="17"/>
      <c r="C164" s="15"/>
      <c r="D164" s="126" t="s">
        <v>81</v>
      </c>
      <c r="E164" s="15"/>
      <c r="F164" s="127" t="s">
        <v>182</v>
      </c>
      <c r="G164" s="15"/>
      <c r="H164" s="15"/>
      <c r="I164" s="15"/>
      <c r="J164" s="15"/>
      <c r="K164" s="15"/>
      <c r="L164" s="16"/>
    </row>
    <row r="165" spans="1:12" ht="13.5">
      <c r="A165" s="15"/>
      <c r="B165" s="119"/>
      <c r="C165" s="120">
        <v>37</v>
      </c>
      <c r="D165" s="120" t="s">
        <v>77</v>
      </c>
      <c r="E165" s="121" t="s">
        <v>183</v>
      </c>
      <c r="F165" s="122" t="s">
        <v>184</v>
      </c>
      <c r="G165" s="123" t="s">
        <v>85</v>
      </c>
      <c r="H165" s="124">
        <v>26</v>
      </c>
      <c r="I165" s="125">
        <v>0</v>
      </c>
      <c r="J165" s="125">
        <f>ROUND(I165*H165,2)</f>
        <v>0</v>
      </c>
      <c r="K165" s="122"/>
      <c r="L165" s="16"/>
    </row>
    <row r="166" spans="1:12" ht="13.5">
      <c r="A166" s="15"/>
      <c r="B166" s="17"/>
      <c r="C166" s="15"/>
      <c r="D166" s="126" t="s">
        <v>81</v>
      </c>
      <c r="E166" s="15"/>
      <c r="F166" s="127" t="s">
        <v>184</v>
      </c>
      <c r="G166" s="15"/>
      <c r="H166" s="15"/>
      <c r="I166" s="15"/>
      <c r="J166" s="15"/>
      <c r="K166" s="15"/>
      <c r="L166" s="16"/>
    </row>
    <row r="167" spans="1:12" ht="13.5">
      <c r="A167" s="15"/>
      <c r="B167" s="119"/>
      <c r="C167" s="120">
        <v>38</v>
      </c>
      <c r="D167" s="120" t="s">
        <v>77</v>
      </c>
      <c r="E167" s="121" t="s">
        <v>185</v>
      </c>
      <c r="F167" s="122" t="s">
        <v>186</v>
      </c>
      <c r="G167" s="123" t="s">
        <v>85</v>
      </c>
      <c r="H167" s="124">
        <v>610</v>
      </c>
      <c r="I167" s="125">
        <v>0</v>
      </c>
      <c r="J167" s="125">
        <f>ROUND(I167*H167,2)</f>
        <v>0</v>
      </c>
      <c r="K167" s="122"/>
      <c r="L167" s="16"/>
    </row>
    <row r="168" spans="1:12" ht="13.5">
      <c r="A168" s="15"/>
      <c r="B168" s="17"/>
      <c r="C168" s="15"/>
      <c r="D168" s="126" t="s">
        <v>81</v>
      </c>
      <c r="E168" s="15"/>
      <c r="F168" s="127" t="s">
        <v>186</v>
      </c>
      <c r="G168" s="15"/>
      <c r="H168" s="15"/>
      <c r="I168" s="15"/>
      <c r="J168" s="15"/>
      <c r="K168" s="15"/>
      <c r="L168" s="16"/>
    </row>
    <row r="169" spans="1:12" ht="13.5">
      <c r="A169" s="15"/>
      <c r="B169" s="119"/>
      <c r="C169" s="120">
        <v>39</v>
      </c>
      <c r="D169" s="120" t="s">
        <v>77</v>
      </c>
      <c r="E169" s="121" t="s">
        <v>187</v>
      </c>
      <c r="F169" s="122" t="s">
        <v>188</v>
      </c>
      <c r="G169" s="123" t="s">
        <v>85</v>
      </c>
      <c r="H169" s="124">
        <v>56</v>
      </c>
      <c r="I169" s="125">
        <v>0</v>
      </c>
      <c r="J169" s="125">
        <f>ROUND(I169*H169,2)</f>
        <v>0</v>
      </c>
      <c r="K169" s="122"/>
      <c r="L169" s="16"/>
    </row>
    <row r="170" spans="1:12" ht="13.5">
      <c r="A170" s="15"/>
      <c r="B170" s="17"/>
      <c r="C170" s="15"/>
      <c r="D170" s="126" t="s">
        <v>81</v>
      </c>
      <c r="E170" s="15"/>
      <c r="F170" s="127" t="s">
        <v>188</v>
      </c>
      <c r="G170" s="15"/>
      <c r="H170" s="15"/>
      <c r="I170" s="15"/>
      <c r="J170" s="15"/>
      <c r="K170" s="15"/>
      <c r="L170" s="16"/>
    </row>
    <row r="171" spans="1:12" ht="13.5">
      <c r="A171" s="15"/>
      <c r="B171" s="119"/>
      <c r="C171" s="120">
        <v>40</v>
      </c>
      <c r="D171" s="120" t="s">
        <v>77</v>
      </c>
      <c r="E171" s="121" t="s">
        <v>189</v>
      </c>
      <c r="F171" s="122" t="s">
        <v>190</v>
      </c>
      <c r="G171" s="123" t="s">
        <v>85</v>
      </c>
      <c r="H171" s="124">
        <v>8</v>
      </c>
      <c r="I171" s="125">
        <v>0</v>
      </c>
      <c r="J171" s="125">
        <f>ROUND(I171*H171,2)</f>
        <v>0</v>
      </c>
      <c r="K171" s="122"/>
      <c r="L171" s="16"/>
    </row>
    <row r="172" spans="1:12" ht="13.5">
      <c r="A172" s="15"/>
      <c r="B172" s="17"/>
      <c r="C172" s="15"/>
      <c r="D172" s="126" t="s">
        <v>81</v>
      </c>
      <c r="E172" s="15"/>
      <c r="F172" s="127" t="s">
        <v>190</v>
      </c>
      <c r="G172" s="15"/>
      <c r="H172" s="15"/>
      <c r="I172" s="15"/>
      <c r="J172" s="15"/>
      <c r="K172" s="15"/>
      <c r="L172" s="16"/>
    </row>
    <row r="173" spans="1:12" ht="13.5">
      <c r="A173" s="15"/>
      <c r="B173" s="119"/>
      <c r="C173" s="120">
        <v>41</v>
      </c>
      <c r="D173" s="120" t="s">
        <v>77</v>
      </c>
      <c r="E173" s="121" t="s">
        <v>191</v>
      </c>
      <c r="F173" s="122" t="s">
        <v>192</v>
      </c>
      <c r="G173" s="123" t="s">
        <v>85</v>
      </c>
      <c r="H173" s="124">
        <v>517</v>
      </c>
      <c r="I173" s="125">
        <v>0</v>
      </c>
      <c r="J173" s="125">
        <f>ROUND(I173*H173,2)</f>
        <v>0</v>
      </c>
      <c r="K173" s="122"/>
      <c r="L173" s="16"/>
    </row>
    <row r="174" spans="1:12" ht="13.5">
      <c r="A174" s="15"/>
      <c r="B174" s="17"/>
      <c r="C174" s="15"/>
      <c r="D174" s="126" t="s">
        <v>81</v>
      </c>
      <c r="E174" s="15"/>
      <c r="F174" s="127" t="s">
        <v>193</v>
      </c>
      <c r="G174" s="15"/>
      <c r="H174" s="15"/>
      <c r="I174" s="15"/>
      <c r="J174" s="15"/>
      <c r="K174" s="15"/>
      <c r="L174" s="16"/>
    </row>
    <row r="175" spans="1:12" ht="13.5">
      <c r="A175" s="15"/>
      <c r="B175" s="119"/>
      <c r="C175" s="120">
        <v>42</v>
      </c>
      <c r="D175" s="120" t="s">
        <v>77</v>
      </c>
      <c r="E175" s="121" t="s">
        <v>194</v>
      </c>
      <c r="F175" s="122" t="s">
        <v>195</v>
      </c>
      <c r="G175" s="123" t="s">
        <v>80</v>
      </c>
      <c r="H175" s="124">
        <v>14</v>
      </c>
      <c r="I175" s="125">
        <v>0</v>
      </c>
      <c r="J175" s="125">
        <f>ROUND(I175*H175,2)</f>
        <v>0</v>
      </c>
      <c r="K175" s="122"/>
      <c r="L175" s="16"/>
    </row>
    <row r="176" spans="1:12" ht="13.5">
      <c r="A176" s="15"/>
      <c r="B176" s="17"/>
      <c r="C176" s="15"/>
      <c r="D176" s="126" t="s">
        <v>81</v>
      </c>
      <c r="E176" s="15"/>
      <c r="F176" s="127" t="s">
        <v>195</v>
      </c>
      <c r="G176" s="15"/>
      <c r="H176" s="15"/>
      <c r="I176" s="15"/>
      <c r="J176" s="15"/>
      <c r="K176" s="15"/>
      <c r="L176" s="16"/>
    </row>
    <row r="177" spans="1:12" ht="13.5">
      <c r="A177" s="15"/>
      <c r="B177" s="119"/>
      <c r="C177" s="120">
        <v>43</v>
      </c>
      <c r="D177" s="120" t="s">
        <v>77</v>
      </c>
      <c r="E177" s="121" t="s">
        <v>196</v>
      </c>
      <c r="F177" s="122" t="s">
        <v>197</v>
      </c>
      <c r="G177" s="123" t="s">
        <v>80</v>
      </c>
      <c r="H177" s="124">
        <v>34</v>
      </c>
      <c r="I177" s="125">
        <v>0</v>
      </c>
      <c r="J177" s="125">
        <f>ROUND(I177*H177,2)</f>
        <v>0</v>
      </c>
      <c r="K177" s="122"/>
      <c r="L177" s="16"/>
    </row>
    <row r="178" spans="1:12" ht="13.5">
      <c r="A178" s="15"/>
      <c r="B178" s="17"/>
      <c r="C178" s="15"/>
      <c r="D178" s="126" t="s">
        <v>81</v>
      </c>
      <c r="E178" s="15"/>
      <c r="F178" s="127" t="s">
        <v>198</v>
      </c>
      <c r="G178" s="15"/>
      <c r="H178" s="15"/>
      <c r="I178" s="15"/>
      <c r="J178" s="15"/>
      <c r="K178" s="15"/>
      <c r="L178" s="16"/>
    </row>
    <row r="179" spans="1:12" ht="13.5">
      <c r="A179" s="15"/>
      <c r="B179" s="119"/>
      <c r="C179" s="120">
        <v>44</v>
      </c>
      <c r="D179" s="120" t="s">
        <v>77</v>
      </c>
      <c r="E179" s="121" t="s">
        <v>199</v>
      </c>
      <c r="F179" s="122" t="s">
        <v>200</v>
      </c>
      <c r="G179" s="123" t="s">
        <v>80</v>
      </c>
      <c r="H179" s="124">
        <v>2</v>
      </c>
      <c r="I179" s="125">
        <v>0</v>
      </c>
      <c r="J179" s="125">
        <f>ROUND(I179*H179,2)</f>
        <v>0</v>
      </c>
      <c r="K179" s="122"/>
      <c r="L179" s="16"/>
    </row>
    <row r="180" spans="1:12" ht="13.5">
      <c r="A180" s="15"/>
      <c r="B180" s="17"/>
      <c r="C180" s="15"/>
      <c r="D180" s="126" t="s">
        <v>81</v>
      </c>
      <c r="E180" s="15"/>
      <c r="F180" s="127" t="s">
        <v>200</v>
      </c>
      <c r="G180" s="15"/>
      <c r="H180" s="15"/>
      <c r="I180" s="15"/>
      <c r="J180" s="15"/>
      <c r="K180" s="15"/>
      <c r="L180" s="16"/>
    </row>
    <row r="181" spans="1:12" s="138" customFormat="1" ht="13.5">
      <c r="A181" s="15"/>
      <c r="B181" s="119"/>
      <c r="C181" s="120">
        <v>45</v>
      </c>
      <c r="D181" s="120" t="s">
        <v>77</v>
      </c>
      <c r="E181" s="121" t="s">
        <v>201</v>
      </c>
      <c r="F181" s="122" t="s">
        <v>202</v>
      </c>
      <c r="G181" s="123" t="s">
        <v>203</v>
      </c>
      <c r="H181" s="124">
        <f>H183</f>
        <v>4.6825</v>
      </c>
      <c r="I181" s="125">
        <v>0</v>
      </c>
      <c r="J181" s="125">
        <f>ROUND(I181*H181,2)</f>
        <v>0</v>
      </c>
      <c r="K181" s="122"/>
      <c r="L181" s="16"/>
    </row>
    <row r="182" spans="1:12" s="138" customFormat="1" ht="13.5">
      <c r="A182" s="15"/>
      <c r="B182" s="17"/>
      <c r="C182" s="15"/>
      <c r="D182" s="148" t="s">
        <v>81</v>
      </c>
      <c r="E182" s="15"/>
      <c r="F182" s="127" t="s">
        <v>202</v>
      </c>
      <c r="G182" s="15"/>
      <c r="H182" s="15"/>
      <c r="I182" s="15"/>
      <c r="J182" s="15"/>
      <c r="K182" s="15"/>
      <c r="L182" s="16"/>
    </row>
    <row r="183" spans="1:12" s="138" customFormat="1" ht="13.5">
      <c r="A183" s="15"/>
      <c r="B183" s="17"/>
      <c r="C183" s="15"/>
      <c r="D183" s="148" t="s">
        <v>204</v>
      </c>
      <c r="E183" s="15"/>
      <c r="F183" s="127" t="s">
        <v>205</v>
      </c>
      <c r="G183" s="15"/>
      <c r="H183" s="15">
        <f>(9*0.5*0.5+7*0.35*0.25+13*0.35*0.4)</f>
        <v>4.6825</v>
      </c>
      <c r="I183" s="15"/>
      <c r="J183" s="15"/>
      <c r="K183" s="15"/>
      <c r="L183" s="16"/>
    </row>
    <row r="184" spans="1:12" s="138" customFormat="1" ht="13.5">
      <c r="A184" s="15"/>
      <c r="B184" s="119"/>
      <c r="C184" s="120">
        <v>46</v>
      </c>
      <c r="D184" s="120" t="s">
        <v>77</v>
      </c>
      <c r="E184" s="121" t="s">
        <v>206</v>
      </c>
      <c r="F184" s="122" t="s">
        <v>207</v>
      </c>
      <c r="G184" s="123" t="s">
        <v>203</v>
      </c>
      <c r="H184" s="124">
        <f>H186</f>
        <v>26.552500000000006</v>
      </c>
      <c r="I184" s="125">
        <v>0</v>
      </c>
      <c r="J184" s="125">
        <f>ROUND(I184*H184,2)</f>
        <v>0</v>
      </c>
      <c r="K184" s="122"/>
      <c r="L184" s="16"/>
    </row>
    <row r="185" spans="1:12" s="138" customFormat="1" ht="13.5">
      <c r="A185" s="15"/>
      <c r="B185" s="17"/>
      <c r="C185" s="15"/>
      <c r="D185" s="148" t="s">
        <v>81</v>
      </c>
      <c r="E185" s="15"/>
      <c r="F185" s="127" t="s">
        <v>207</v>
      </c>
      <c r="G185" s="15"/>
      <c r="H185" s="15"/>
      <c r="I185" s="15"/>
      <c r="J185" s="15"/>
      <c r="K185" s="15"/>
      <c r="L185" s="16"/>
    </row>
    <row r="186" spans="1:12" s="138" customFormat="1" ht="13.5">
      <c r="A186" s="15"/>
      <c r="B186" s="17"/>
      <c r="C186" s="15"/>
      <c r="D186" s="148" t="s">
        <v>204</v>
      </c>
      <c r="E186" s="15"/>
      <c r="F186" s="127" t="s">
        <v>208</v>
      </c>
      <c r="G186" s="15"/>
      <c r="H186" s="15">
        <f>(23*0.35*0.65+102*0.35*0.45+16*0.35*0.3+9*0.5*0.55+2*1*0.5*0.55+1*1*0.55)</f>
        <v>26.552500000000006</v>
      </c>
      <c r="I186" s="15"/>
      <c r="J186" s="15"/>
      <c r="K186" s="15"/>
      <c r="L186" s="16"/>
    </row>
    <row r="187" spans="1:12" ht="13.5">
      <c r="A187" s="15"/>
      <c r="B187" s="119"/>
      <c r="C187" s="120">
        <v>47</v>
      </c>
      <c r="D187" s="120" t="s">
        <v>77</v>
      </c>
      <c r="E187" s="121" t="s">
        <v>209</v>
      </c>
      <c r="F187" s="122" t="s">
        <v>210</v>
      </c>
      <c r="G187" s="123" t="s">
        <v>203</v>
      </c>
      <c r="H187" s="124">
        <v>0.5</v>
      </c>
      <c r="I187" s="125">
        <v>0</v>
      </c>
      <c r="J187" s="125">
        <f>ROUND(I187*H187,2)</f>
        <v>0</v>
      </c>
      <c r="K187" s="122"/>
      <c r="L187" s="16"/>
    </row>
    <row r="188" spans="1:12" ht="13.5">
      <c r="A188" s="15"/>
      <c r="B188" s="17"/>
      <c r="C188" s="15"/>
      <c r="D188" s="126" t="s">
        <v>81</v>
      </c>
      <c r="E188" s="15"/>
      <c r="F188" s="127" t="s">
        <v>210</v>
      </c>
      <c r="G188" s="15"/>
      <c r="H188" s="15"/>
      <c r="I188" s="15"/>
      <c r="J188" s="15"/>
      <c r="K188" s="15"/>
      <c r="L188" s="16"/>
    </row>
    <row r="189" spans="1:12" ht="13.5">
      <c r="A189" s="15"/>
      <c r="B189" s="119"/>
      <c r="C189" s="120">
        <v>48</v>
      </c>
      <c r="D189" s="120" t="s">
        <v>77</v>
      </c>
      <c r="E189" s="121" t="s">
        <v>211</v>
      </c>
      <c r="F189" s="122" t="s">
        <v>212</v>
      </c>
      <c r="G189" s="123" t="s">
        <v>213</v>
      </c>
      <c r="H189" s="124">
        <v>28</v>
      </c>
      <c r="I189" s="125">
        <v>0</v>
      </c>
      <c r="J189" s="125">
        <f>ROUND(I189*H189,2)</f>
        <v>0</v>
      </c>
      <c r="K189" s="122"/>
      <c r="L189" s="16"/>
    </row>
    <row r="190" spans="1:12" ht="13.5">
      <c r="A190" s="15"/>
      <c r="B190" s="17"/>
      <c r="C190" s="15"/>
      <c r="D190" s="126" t="s">
        <v>81</v>
      </c>
      <c r="E190" s="15"/>
      <c r="F190" s="127" t="s">
        <v>212</v>
      </c>
      <c r="G190" s="15"/>
      <c r="H190" s="15"/>
      <c r="I190" s="15"/>
      <c r="J190" s="15"/>
      <c r="K190" s="15"/>
      <c r="L190" s="16"/>
    </row>
    <row r="191" spans="1:12" ht="13.5">
      <c r="A191" s="15"/>
      <c r="B191" s="119"/>
      <c r="C191" s="120">
        <v>49</v>
      </c>
      <c r="D191" s="120" t="s">
        <v>77</v>
      </c>
      <c r="E191" s="121" t="s">
        <v>214</v>
      </c>
      <c r="F191" s="122" t="s">
        <v>215</v>
      </c>
      <c r="G191" s="123" t="s">
        <v>85</v>
      </c>
      <c r="H191" s="124">
        <v>122</v>
      </c>
      <c r="I191" s="125">
        <v>0</v>
      </c>
      <c r="J191" s="125">
        <f>ROUND(I191*H191,2)</f>
        <v>0</v>
      </c>
      <c r="K191" s="122"/>
      <c r="L191" s="16"/>
    </row>
    <row r="192" spans="1:12" ht="13.5">
      <c r="A192" s="15"/>
      <c r="B192" s="17"/>
      <c r="C192" s="15"/>
      <c r="D192" s="126" t="s">
        <v>81</v>
      </c>
      <c r="E192" s="15"/>
      <c r="F192" s="127" t="s">
        <v>216</v>
      </c>
      <c r="G192" s="15"/>
      <c r="H192" s="15"/>
      <c r="I192" s="15"/>
      <c r="K192" s="15"/>
      <c r="L192" s="16"/>
    </row>
    <row r="193" spans="1:12" s="138" customFormat="1" ht="13.5">
      <c r="A193" s="15"/>
      <c r="B193" s="119"/>
      <c r="C193" s="120">
        <v>50</v>
      </c>
      <c r="D193" s="120" t="s">
        <v>217</v>
      </c>
      <c r="E193" s="121" t="s">
        <v>218</v>
      </c>
      <c r="F193" s="122" t="s">
        <v>219</v>
      </c>
      <c r="G193" s="123" t="s">
        <v>85</v>
      </c>
      <c r="H193" s="124">
        <v>683</v>
      </c>
      <c r="I193" s="125">
        <v>0</v>
      </c>
      <c r="J193" s="125">
        <f>ROUND(I193*H193,2)</f>
        <v>0</v>
      </c>
      <c r="K193" s="150"/>
      <c r="L193" s="151"/>
    </row>
    <row r="194" spans="1:12" ht="13.5">
      <c r="A194" s="15"/>
      <c r="B194" s="17"/>
      <c r="C194" s="15"/>
      <c r="D194" s="126" t="s">
        <v>81</v>
      </c>
      <c r="E194" s="15"/>
      <c r="F194" s="127" t="s">
        <v>216</v>
      </c>
      <c r="G194" s="15"/>
      <c r="H194" s="15"/>
      <c r="I194" s="15"/>
      <c r="K194" s="15"/>
      <c r="L194" s="16"/>
    </row>
    <row r="195" spans="1:12" ht="13.5">
      <c r="A195" s="15"/>
      <c r="B195" s="119"/>
      <c r="C195" s="120">
        <v>51</v>
      </c>
      <c r="D195" s="120" t="s">
        <v>77</v>
      </c>
      <c r="E195" s="121" t="s">
        <v>220</v>
      </c>
      <c r="F195" s="122" t="s">
        <v>221</v>
      </c>
      <c r="G195" s="123" t="s">
        <v>80</v>
      </c>
      <c r="H195" s="124">
        <v>14</v>
      </c>
      <c r="I195" s="125">
        <v>0</v>
      </c>
      <c r="J195" s="125">
        <f>ROUND(I195*H195,2)</f>
        <v>0</v>
      </c>
      <c r="K195" s="122"/>
      <c r="L195" s="16"/>
    </row>
    <row r="196" spans="1:12" ht="13.5">
      <c r="A196" s="15"/>
      <c r="B196" s="17"/>
      <c r="C196" s="15"/>
      <c r="D196" s="128" t="s">
        <v>81</v>
      </c>
      <c r="E196" s="15"/>
      <c r="F196" s="129" t="s">
        <v>221</v>
      </c>
      <c r="G196" s="15"/>
      <c r="H196" s="15"/>
      <c r="I196" s="15"/>
      <c r="K196" s="15"/>
      <c r="L196" s="16"/>
    </row>
    <row r="197" spans="1:12" ht="50.25" customHeight="1">
      <c r="A197" s="113"/>
      <c r="B197" s="114"/>
      <c r="C197" s="113"/>
      <c r="D197" s="115" t="s">
        <v>73</v>
      </c>
      <c r="E197" s="116" t="s">
        <v>222</v>
      </c>
      <c r="F197" s="116" t="s">
        <v>223</v>
      </c>
      <c r="G197" s="113"/>
      <c r="H197" s="113"/>
      <c r="I197" s="113"/>
      <c r="J197" s="117">
        <f>SUM(J198:J203)</f>
        <v>0</v>
      </c>
      <c r="K197" s="113"/>
      <c r="L197" s="118"/>
    </row>
    <row r="198" spans="1:12" ht="13.5">
      <c r="A198" s="15"/>
      <c r="B198" s="119"/>
      <c r="C198" s="120">
        <v>52</v>
      </c>
      <c r="D198" s="120" t="s">
        <v>77</v>
      </c>
      <c r="E198" s="121" t="s">
        <v>224</v>
      </c>
      <c r="F198" s="122" t="s">
        <v>225</v>
      </c>
      <c r="G198" s="123" t="s">
        <v>226</v>
      </c>
      <c r="H198" s="124">
        <v>10</v>
      </c>
      <c r="I198" s="125">
        <v>0</v>
      </c>
      <c r="J198" s="125">
        <f aca="true" t="shared" si="0" ref="J198:J203">ROUND(I198*H198,2)</f>
        <v>0</v>
      </c>
      <c r="K198" s="122"/>
      <c r="L198" s="16"/>
    </row>
    <row r="199" spans="1:12" ht="13.5">
      <c r="A199" s="15"/>
      <c r="B199" s="119"/>
      <c r="C199" s="120">
        <v>53</v>
      </c>
      <c r="D199" s="120" t="s">
        <v>77</v>
      </c>
      <c r="E199" s="121" t="s">
        <v>227</v>
      </c>
      <c r="F199" s="122" t="s">
        <v>228</v>
      </c>
      <c r="G199" s="123" t="s">
        <v>226</v>
      </c>
      <c r="H199" s="124">
        <v>20</v>
      </c>
      <c r="I199" s="125">
        <v>0</v>
      </c>
      <c r="J199" s="125">
        <f t="shared" si="0"/>
        <v>0</v>
      </c>
      <c r="K199" s="122"/>
      <c r="L199" s="16"/>
    </row>
    <row r="200" spans="1:12" ht="13.5">
      <c r="A200" s="15"/>
      <c r="B200" s="119"/>
      <c r="C200" s="120">
        <v>54</v>
      </c>
      <c r="D200" s="120" t="s">
        <v>77</v>
      </c>
      <c r="E200" s="121" t="s">
        <v>229</v>
      </c>
      <c r="F200" s="122" t="s">
        <v>230</v>
      </c>
      <c r="G200" s="123" t="s">
        <v>226</v>
      </c>
      <c r="H200" s="124">
        <v>2</v>
      </c>
      <c r="I200" s="125">
        <v>0</v>
      </c>
      <c r="J200" s="125">
        <f t="shared" si="0"/>
        <v>0</v>
      </c>
      <c r="K200" s="122"/>
      <c r="L200" s="16"/>
    </row>
    <row r="201" spans="1:12" ht="13.5">
      <c r="A201" s="15"/>
      <c r="B201" s="119"/>
      <c r="C201" s="120">
        <v>55</v>
      </c>
      <c r="D201" s="120" t="s">
        <v>77</v>
      </c>
      <c r="E201" s="121" t="s">
        <v>231</v>
      </c>
      <c r="F201" s="122" t="s">
        <v>232</v>
      </c>
      <c r="G201" s="123" t="s">
        <v>226</v>
      </c>
      <c r="H201" s="124">
        <v>14</v>
      </c>
      <c r="I201" s="125">
        <v>0</v>
      </c>
      <c r="J201" s="125">
        <f t="shared" si="0"/>
        <v>0</v>
      </c>
      <c r="K201" s="122"/>
      <c r="L201" s="16"/>
    </row>
    <row r="202" spans="1:12" ht="13.5">
      <c r="A202" s="15"/>
      <c r="B202" s="119"/>
      <c r="C202" s="120">
        <v>56</v>
      </c>
      <c r="D202" s="120" t="s">
        <v>77</v>
      </c>
      <c r="E202" s="121" t="s">
        <v>233</v>
      </c>
      <c r="F202" s="122" t="s">
        <v>234</v>
      </c>
      <c r="G202" s="123" t="s">
        <v>226</v>
      </c>
      <c r="H202" s="124">
        <v>8</v>
      </c>
      <c r="I202" s="125">
        <v>0</v>
      </c>
      <c r="J202" s="125">
        <f t="shared" si="0"/>
        <v>0</v>
      </c>
      <c r="K202" s="122"/>
      <c r="L202" s="16"/>
    </row>
    <row r="203" spans="1:12" ht="13.5">
      <c r="A203" s="15"/>
      <c r="B203" s="119"/>
      <c r="C203" s="120">
        <v>57</v>
      </c>
      <c r="D203" s="120" t="s">
        <v>77</v>
      </c>
      <c r="E203" s="121" t="s">
        <v>235</v>
      </c>
      <c r="F203" s="122" t="s">
        <v>236</v>
      </c>
      <c r="G203" s="123" t="s">
        <v>226</v>
      </c>
      <c r="H203" s="124">
        <v>4</v>
      </c>
      <c r="I203" s="125">
        <v>0</v>
      </c>
      <c r="J203" s="125">
        <f t="shared" si="0"/>
        <v>0</v>
      </c>
      <c r="K203" s="122"/>
      <c r="L203" s="16"/>
    </row>
    <row r="204" spans="1:12" ht="39.75" customHeight="1">
      <c r="A204" s="113"/>
      <c r="B204" s="114"/>
      <c r="C204" s="113"/>
      <c r="D204" s="139" t="s">
        <v>73</v>
      </c>
      <c r="E204" s="140" t="s">
        <v>237</v>
      </c>
      <c r="F204" s="140" t="s">
        <v>238</v>
      </c>
      <c r="G204" s="113"/>
      <c r="H204" s="113"/>
      <c r="I204" s="113"/>
      <c r="J204" s="141">
        <f>SUM(J205+J212)</f>
        <v>0</v>
      </c>
      <c r="K204" s="113"/>
      <c r="L204" s="118"/>
    </row>
    <row r="205" spans="1:12" ht="15">
      <c r="A205" s="113"/>
      <c r="B205" s="114"/>
      <c r="C205" s="113"/>
      <c r="D205" s="115" t="s">
        <v>73</v>
      </c>
      <c r="E205" s="142" t="s">
        <v>239</v>
      </c>
      <c r="F205" s="142" t="s">
        <v>240</v>
      </c>
      <c r="G205" s="113"/>
      <c r="H205" s="113"/>
      <c r="I205" s="113"/>
      <c r="J205" s="143">
        <f>SUM(J206:J211)</f>
        <v>0</v>
      </c>
      <c r="K205" s="113"/>
      <c r="L205" s="118"/>
    </row>
    <row r="206" spans="1:12" ht="13.5">
      <c r="A206" s="15"/>
      <c r="B206" s="119"/>
      <c r="C206" s="120" t="s">
        <v>241</v>
      </c>
      <c r="D206" s="120" t="s">
        <v>77</v>
      </c>
      <c r="E206" s="121"/>
      <c r="F206" s="122" t="s">
        <v>242</v>
      </c>
      <c r="G206" s="123" t="s">
        <v>243</v>
      </c>
      <c r="H206" s="124">
        <v>1</v>
      </c>
      <c r="I206" s="125">
        <v>0</v>
      </c>
      <c r="J206" s="125">
        <f>ROUND(I206*H206,2)</f>
        <v>0</v>
      </c>
      <c r="K206" s="122"/>
      <c r="L206" s="16"/>
    </row>
    <row r="207" spans="1:12" ht="13.5">
      <c r="A207" s="15"/>
      <c r="B207" s="17"/>
      <c r="C207" s="15"/>
      <c r="D207" s="126" t="s">
        <v>81</v>
      </c>
      <c r="E207" s="15"/>
      <c r="F207" s="127" t="s">
        <v>244</v>
      </c>
      <c r="G207" s="15"/>
      <c r="H207" s="15"/>
      <c r="I207" s="15"/>
      <c r="K207" s="15"/>
      <c r="L207" s="16"/>
    </row>
    <row r="208" spans="1:12" s="138" customFormat="1" ht="13.5">
      <c r="A208" s="15"/>
      <c r="B208" s="119"/>
      <c r="C208" s="120" t="s">
        <v>245</v>
      </c>
      <c r="D208" s="120" t="s">
        <v>77</v>
      </c>
      <c r="E208" s="121"/>
      <c r="F208" s="122" t="s">
        <v>246</v>
      </c>
      <c r="G208" s="123" t="s">
        <v>243</v>
      </c>
      <c r="H208" s="124">
        <v>1</v>
      </c>
      <c r="I208" s="125">
        <v>0</v>
      </c>
      <c r="J208" s="125">
        <f>ROUND(I208*H208,2)</f>
        <v>0</v>
      </c>
      <c r="K208" s="122"/>
      <c r="L208" s="16"/>
    </row>
    <row r="209" spans="1:12" s="138" customFormat="1" ht="13.5">
      <c r="A209" s="15"/>
      <c r="B209" s="17"/>
      <c r="C209" s="15"/>
      <c r="D209" s="148" t="s">
        <v>81</v>
      </c>
      <c r="E209" s="15"/>
      <c r="F209" s="127" t="s">
        <v>247</v>
      </c>
      <c r="G209" s="15"/>
      <c r="H209" s="15"/>
      <c r="I209" s="15"/>
      <c r="J209"/>
      <c r="K209" s="15"/>
      <c r="L209" s="16"/>
    </row>
    <row r="210" spans="1:12" s="138" customFormat="1" ht="13.5">
      <c r="A210" s="15"/>
      <c r="B210" s="119"/>
      <c r="C210" s="120" t="s">
        <v>248</v>
      </c>
      <c r="D210" s="120" t="s">
        <v>77</v>
      </c>
      <c r="E210" s="121"/>
      <c r="F210" s="122" t="s">
        <v>240</v>
      </c>
      <c r="G210" s="123" t="s">
        <v>243</v>
      </c>
      <c r="H210" s="124">
        <v>1</v>
      </c>
      <c r="I210" s="152">
        <v>0</v>
      </c>
      <c r="J210" s="125">
        <f>ROUND(I210*H210,2)</f>
        <v>0</v>
      </c>
      <c r="K210" s="122"/>
      <c r="L210" s="16"/>
    </row>
    <row r="211" spans="1:12" s="138" customFormat="1" ht="13.5">
      <c r="A211" s="15"/>
      <c r="B211" s="17"/>
      <c r="C211" s="15"/>
      <c r="D211" s="147" t="s">
        <v>81</v>
      </c>
      <c r="E211" s="15"/>
      <c r="F211" s="129" t="s">
        <v>247</v>
      </c>
      <c r="G211" s="15"/>
      <c r="H211" s="15"/>
      <c r="I211" s="15"/>
      <c r="J211" s="15"/>
      <c r="K211" s="15"/>
      <c r="L211" s="16"/>
    </row>
    <row r="212" spans="1:12" s="159" customFormat="1" ht="27" customHeight="1">
      <c r="A212" s="153"/>
      <c r="B212" s="154"/>
      <c r="C212" s="153"/>
      <c r="D212" s="155" t="s">
        <v>73</v>
      </c>
      <c r="E212" s="156" t="s">
        <v>249</v>
      </c>
      <c r="F212" s="156" t="s">
        <v>250</v>
      </c>
      <c r="G212" s="153"/>
      <c r="H212" s="153"/>
      <c r="I212" s="153"/>
      <c r="J212" s="157">
        <f>SUM(J213:J215)</f>
        <v>0</v>
      </c>
      <c r="K212" s="153"/>
      <c r="L212" s="158"/>
    </row>
    <row r="213" spans="1:12" s="138" customFormat="1" ht="13.5">
      <c r="A213" s="15"/>
      <c r="B213" s="119"/>
      <c r="C213" s="120" t="s">
        <v>251</v>
      </c>
      <c r="D213" s="120" t="s">
        <v>77</v>
      </c>
      <c r="E213" s="121"/>
      <c r="F213" s="122" t="s">
        <v>252</v>
      </c>
      <c r="G213" s="123" t="s">
        <v>243</v>
      </c>
      <c r="H213" s="124">
        <v>1</v>
      </c>
      <c r="I213" s="152">
        <v>0</v>
      </c>
      <c r="J213" s="125">
        <f>ROUND(I213*H213,2)</f>
        <v>0</v>
      </c>
      <c r="K213" s="122"/>
      <c r="L213" s="16"/>
    </row>
    <row r="214" spans="1:12" s="138" customFormat="1" ht="13.5">
      <c r="A214" s="15"/>
      <c r="B214" s="17"/>
      <c r="C214" s="15"/>
      <c r="D214" s="147" t="s">
        <v>81</v>
      </c>
      <c r="E214" s="15"/>
      <c r="F214" s="137" t="s">
        <v>253</v>
      </c>
      <c r="G214" s="15"/>
      <c r="H214" s="15"/>
      <c r="I214" s="15"/>
      <c r="J214" s="15"/>
      <c r="K214" s="15"/>
      <c r="L214" s="16"/>
    </row>
    <row r="215" spans="1:12" ht="13.5">
      <c r="A215" s="15"/>
      <c r="B215" s="17"/>
      <c r="C215" s="38"/>
      <c r="D215" s="38"/>
      <c r="E215" s="38"/>
      <c r="F215" s="38"/>
      <c r="G215" s="38"/>
      <c r="H215" s="38"/>
      <c r="I215" s="38"/>
      <c r="J215" s="38"/>
      <c r="K215" s="38"/>
      <c r="L215" s="16"/>
    </row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222"/>
  <sheetViews>
    <sheetView zoomScale="120" zoomScaleNormal="120" zoomScalePageLayoutView="0" workbookViewId="0" topLeftCell="A1">
      <selection activeCell="I210" sqref="I210"/>
    </sheetView>
  </sheetViews>
  <sheetFormatPr defaultColWidth="6.8515625" defaultRowHeight="6.75" customHeight="1"/>
  <cols>
    <col min="1" max="1" width="2.85156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8515625" style="0" customWidth="1"/>
    <col min="13" max="15" width="7.00390625" style="1" customWidth="1"/>
    <col min="16" max="16" width="9.57421875" style="1" customWidth="1"/>
    <col min="17" max="17" width="7.00390625" style="1" customWidth="1"/>
    <col min="18" max="18" width="11.8515625" style="1" customWidth="1"/>
    <col min="19" max="19" width="6.140625" style="1" customWidth="1"/>
    <col min="20" max="20" width="22.421875" style="1" customWidth="1"/>
    <col min="21" max="21" width="12.421875" style="1" customWidth="1"/>
    <col min="22" max="22" width="9.28125" style="1" customWidth="1"/>
    <col min="23" max="23" width="12.42187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421875" style="1" customWidth="1"/>
    <col min="29" max="29" width="8.28125" style="1" customWidth="1"/>
    <col min="30" max="30" width="11.28125" style="1" customWidth="1"/>
    <col min="31" max="31" width="12.421875" style="1" customWidth="1"/>
    <col min="32" max="43" width="6.8515625" style="0" customWidth="1"/>
    <col min="44" max="56" width="7.00390625" style="1" customWidth="1"/>
    <col min="57" max="57" width="9.57421875" style="1" customWidth="1"/>
    <col min="58" max="62" width="7.00390625" style="1" customWidth="1"/>
    <col min="63" max="63" width="13.00390625" style="1" customWidth="1"/>
    <col min="64" max="65" width="7.00390625" style="1" customWidth="1"/>
  </cols>
  <sheetData>
    <row r="1" spans="1:65" ht="21.75" customHeight="1">
      <c r="A1" s="67"/>
      <c r="B1" s="68"/>
      <c r="C1" s="68"/>
      <c r="D1" s="69" t="s">
        <v>44</v>
      </c>
      <c r="E1" s="68"/>
      <c r="F1" s="70" t="s">
        <v>45</v>
      </c>
      <c r="G1" s="70" t="s">
        <v>46</v>
      </c>
      <c r="H1" s="70"/>
      <c r="I1" s="68"/>
      <c r="J1" s="70" t="s">
        <v>47</v>
      </c>
      <c r="K1" s="69" t="s">
        <v>254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2:46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60" t="s">
        <v>255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60" t="s">
        <v>82</v>
      </c>
    </row>
    <row r="4" spans="2:46" ht="19.5" customHeight="1">
      <c r="B4" s="6"/>
      <c r="C4" s="2"/>
      <c r="D4" s="7" t="s">
        <v>48</v>
      </c>
      <c r="E4" s="2"/>
      <c r="F4" s="2"/>
      <c r="G4" s="2"/>
      <c r="H4" s="2"/>
      <c r="I4" s="2"/>
      <c r="J4" s="2"/>
      <c r="K4" s="8"/>
      <c r="M4" s="161" t="s">
        <v>256</v>
      </c>
      <c r="AT4" s="160" t="s">
        <v>257</v>
      </c>
    </row>
    <row r="5" spans="2:11" ht="6.7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2" t="s">
        <v>3</v>
      </c>
      <c r="E6" s="2"/>
      <c r="F6" s="71" t="s">
        <v>258</v>
      </c>
      <c r="G6" s="2"/>
      <c r="H6" s="2"/>
      <c r="I6" s="2"/>
      <c r="J6" s="2"/>
      <c r="K6" s="8"/>
    </row>
    <row r="7" spans="2:11" ht="13.5" customHeight="1"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2:11" s="15" customFormat="1" ht="15" customHeight="1">
      <c r="B8" s="16"/>
      <c r="C8" s="17"/>
      <c r="D8" s="12" t="s">
        <v>50</v>
      </c>
      <c r="E8" s="17"/>
      <c r="F8" s="17"/>
      <c r="G8" s="17"/>
      <c r="H8" s="17"/>
      <c r="I8" s="17"/>
      <c r="J8" s="17"/>
      <c r="K8" s="21"/>
    </row>
    <row r="9" spans="2:11" s="15" customFormat="1" ht="15" customHeight="1">
      <c r="B9" s="16"/>
      <c r="C9" s="17"/>
      <c r="D9" s="17"/>
      <c r="E9" s="49" t="s">
        <v>259</v>
      </c>
      <c r="F9" s="49"/>
      <c r="G9" s="49"/>
      <c r="H9" s="49"/>
      <c r="I9" s="17"/>
      <c r="J9" s="17"/>
      <c r="K9" s="21"/>
    </row>
    <row r="10" spans="2:11" s="15" customFormat="1" ht="6.75" customHeight="1">
      <c r="B10" s="16"/>
      <c r="C10" s="17"/>
      <c r="D10" s="17"/>
      <c r="E10" s="17"/>
      <c r="F10" s="17"/>
      <c r="G10" s="17"/>
      <c r="H10" s="17"/>
      <c r="I10" s="17"/>
      <c r="J10" s="17"/>
      <c r="K10" s="21"/>
    </row>
    <row r="11" spans="2:11" s="15" customFormat="1" ht="14.25" customHeight="1"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</row>
    <row r="12" spans="2:11" s="15" customFormat="1" ht="14.25" customHeight="1">
      <c r="B12" s="16"/>
      <c r="C12" s="17"/>
      <c r="D12" s="12" t="s">
        <v>7</v>
      </c>
      <c r="E12" s="17"/>
      <c r="F12" s="10" t="s">
        <v>8</v>
      </c>
      <c r="G12" s="17"/>
      <c r="H12" s="17"/>
      <c r="I12" s="12" t="s">
        <v>9</v>
      </c>
      <c r="J12" s="13">
        <v>43602</v>
      </c>
      <c r="K12" s="21"/>
    </row>
    <row r="13" spans="2:11" s="15" customFormat="1" ht="10.5" customHeight="1">
      <c r="B13" s="16"/>
      <c r="C13" s="17"/>
      <c r="D13" s="17"/>
      <c r="E13" s="17"/>
      <c r="F13" s="17"/>
      <c r="G13" s="17"/>
      <c r="H13" s="17"/>
      <c r="I13" s="17"/>
      <c r="J13" s="17"/>
      <c r="K13" s="21"/>
    </row>
    <row r="14" spans="2:11" s="15" customFormat="1" ht="14.25" customHeight="1"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/>
      <c r="K14" s="21"/>
    </row>
    <row r="15" spans="2:11" s="15" customFormat="1" ht="18" customHeight="1"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/>
      <c r="K15" s="21"/>
    </row>
    <row r="16" spans="2:11" s="15" customFormat="1" ht="6.75" customHeight="1">
      <c r="B16" s="16"/>
      <c r="C16" s="17"/>
      <c r="D16" s="17"/>
      <c r="E16" s="17"/>
      <c r="F16" s="17"/>
      <c r="G16" s="17"/>
      <c r="H16" s="17"/>
      <c r="I16" s="17"/>
      <c r="J16" s="17"/>
      <c r="K16" s="21"/>
    </row>
    <row r="17" spans="2:11" s="15" customFormat="1" ht="14.25" customHeight="1"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</row>
    <row r="18" spans="2:11" s="15" customFormat="1" ht="12.75" customHeight="1"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</row>
    <row r="19" spans="2:11" s="15" customFormat="1" ht="6.75" customHeight="1">
      <c r="B19" s="16"/>
      <c r="C19" s="17"/>
      <c r="D19" s="17"/>
      <c r="E19" s="17"/>
      <c r="F19" s="17"/>
      <c r="G19" s="17"/>
      <c r="H19" s="17"/>
      <c r="I19" s="17"/>
      <c r="J19" s="17"/>
      <c r="K19" s="21"/>
    </row>
    <row r="20" spans="2:11" s="15" customFormat="1" ht="14.25" customHeight="1"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/>
      <c r="K20" s="21"/>
    </row>
    <row r="21" spans="2:11" s="15" customFormat="1" ht="18" customHeight="1">
      <c r="B21" s="16"/>
      <c r="C21" s="17"/>
      <c r="D21" s="17"/>
      <c r="E21" s="10" t="s">
        <v>17</v>
      </c>
      <c r="F21" s="17"/>
      <c r="G21" s="17"/>
      <c r="H21" s="17"/>
      <c r="I21" s="12" t="s">
        <v>13</v>
      </c>
      <c r="J21" s="10"/>
      <c r="K21" s="21"/>
    </row>
    <row r="22" spans="2:11" s="15" customFormat="1" ht="6.75" customHeight="1">
      <c r="B22" s="16"/>
      <c r="C22" s="17"/>
      <c r="D22" s="17"/>
      <c r="E22" s="17"/>
      <c r="F22" s="17"/>
      <c r="G22" s="17"/>
      <c r="H22" s="17"/>
      <c r="I22" s="17"/>
      <c r="J22" s="17"/>
      <c r="K22" s="21"/>
    </row>
    <row r="23" spans="2:11" s="15" customFormat="1" ht="14.25" customHeight="1"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</row>
    <row r="24" spans="2:11" s="72" customFormat="1" ht="3.75" customHeight="1">
      <c r="B24" s="73"/>
      <c r="C24" s="74"/>
      <c r="D24" s="74"/>
      <c r="E24" s="10"/>
      <c r="F24" s="10"/>
      <c r="G24" s="10"/>
      <c r="H24" s="10"/>
      <c r="I24" s="74"/>
      <c r="J24" s="74"/>
      <c r="K24" s="76"/>
    </row>
    <row r="25" spans="2:11" s="15" customFormat="1" ht="6.75" customHeight="1">
      <c r="B25" s="16"/>
      <c r="C25" s="17"/>
      <c r="D25" s="17"/>
      <c r="E25" s="17"/>
      <c r="F25" s="17"/>
      <c r="G25" s="17"/>
      <c r="H25" s="17"/>
      <c r="I25" s="17"/>
      <c r="J25" s="17"/>
      <c r="K25" s="21"/>
    </row>
    <row r="26" spans="2:11" s="15" customFormat="1" ht="6.75" customHeight="1">
      <c r="B26" s="16"/>
      <c r="C26" s="17"/>
      <c r="D26" s="77"/>
      <c r="E26" s="77"/>
      <c r="F26" s="77"/>
      <c r="G26" s="77"/>
      <c r="H26" s="77"/>
      <c r="I26" s="77"/>
      <c r="J26" s="77"/>
      <c r="K26" s="78"/>
    </row>
    <row r="27" spans="2:11" s="15" customFormat="1" ht="17.25" customHeight="1">
      <c r="B27" s="16"/>
      <c r="C27" s="17"/>
      <c r="D27" s="79" t="s">
        <v>19</v>
      </c>
      <c r="E27" s="17"/>
      <c r="F27" s="17"/>
      <c r="G27" s="17"/>
      <c r="H27" s="17"/>
      <c r="I27" s="17"/>
      <c r="J27" s="58">
        <f>ROUND(J85,2)</f>
        <v>0</v>
      </c>
      <c r="K27" s="21"/>
    </row>
    <row r="28" spans="2:11" s="15" customFormat="1" ht="6.75" customHeight="1">
      <c r="B28" s="16"/>
      <c r="C28" s="17"/>
      <c r="D28" s="77"/>
      <c r="E28" s="77"/>
      <c r="F28" s="77"/>
      <c r="G28" s="77"/>
      <c r="H28" s="77"/>
      <c r="I28" s="77"/>
      <c r="J28" s="77"/>
      <c r="K28" s="78"/>
    </row>
    <row r="29" spans="2:11" s="15" customFormat="1" ht="14.25" customHeight="1"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</row>
    <row r="30" spans="2:11" s="15" customFormat="1" ht="14.25" customHeight="1">
      <c r="B30" s="16"/>
      <c r="C30" s="17"/>
      <c r="D30" s="26" t="s">
        <v>23</v>
      </c>
      <c r="E30" s="26" t="s">
        <v>24</v>
      </c>
      <c r="F30" s="80">
        <f>ROUND(SUM(BE85:BE206),2)</f>
        <v>0</v>
      </c>
      <c r="G30" s="17"/>
      <c r="H30" s="17"/>
      <c r="I30" s="81">
        <v>0.21</v>
      </c>
      <c r="J30" s="80">
        <f>ROUND(ROUND((SUM(BE85:BE206)),2)*I30,2)</f>
        <v>0</v>
      </c>
      <c r="K30" s="21"/>
    </row>
    <row r="31" spans="2:11" s="15" customFormat="1" ht="14.25" customHeight="1">
      <c r="B31" s="16"/>
      <c r="C31" s="17"/>
      <c r="D31" s="17"/>
      <c r="E31" s="26" t="s">
        <v>25</v>
      </c>
      <c r="F31" s="80">
        <f>ROUND(SUM(BF85:BF206),2)</f>
        <v>0</v>
      </c>
      <c r="G31" s="17"/>
      <c r="H31" s="17"/>
      <c r="I31" s="81">
        <v>0.15</v>
      </c>
      <c r="J31" s="80">
        <f>ROUND(ROUND((SUM(BF85:BF206)),2)*I31,2)</f>
        <v>0</v>
      </c>
      <c r="K31" s="21"/>
    </row>
    <row r="32" spans="2:11" s="15" customFormat="1" ht="14.25" customHeight="1">
      <c r="B32" s="16"/>
      <c r="C32" s="17"/>
      <c r="D32" s="17"/>
      <c r="E32" s="26" t="s">
        <v>26</v>
      </c>
      <c r="F32" s="80">
        <f>ROUND(SUM(BG85:BG206),2)</f>
        <v>0</v>
      </c>
      <c r="G32" s="17"/>
      <c r="H32" s="17"/>
      <c r="I32" s="81">
        <v>0.21</v>
      </c>
      <c r="J32" s="80">
        <v>0</v>
      </c>
      <c r="K32" s="21"/>
    </row>
    <row r="33" spans="2:11" s="15" customFormat="1" ht="14.25" customHeight="1">
      <c r="B33" s="16"/>
      <c r="C33" s="17"/>
      <c r="D33" s="17"/>
      <c r="E33" s="26" t="s">
        <v>27</v>
      </c>
      <c r="F33" s="80">
        <f>ROUND(SUM(BH85:BH206),2)</f>
        <v>0</v>
      </c>
      <c r="G33" s="17"/>
      <c r="H33" s="17"/>
      <c r="I33" s="81">
        <v>0.15</v>
      </c>
      <c r="J33" s="80">
        <v>0</v>
      </c>
      <c r="K33" s="21"/>
    </row>
    <row r="34" spans="2:11" s="15" customFormat="1" ht="14.25" customHeight="1">
      <c r="B34" s="16"/>
      <c r="C34" s="17"/>
      <c r="D34" s="17"/>
      <c r="E34" s="26" t="s">
        <v>28</v>
      </c>
      <c r="F34" s="80">
        <f>ROUND(SUM(BI85:BI206),2)</f>
        <v>0</v>
      </c>
      <c r="G34" s="17"/>
      <c r="H34" s="17"/>
      <c r="I34" s="81">
        <v>0</v>
      </c>
      <c r="J34" s="80">
        <v>0</v>
      </c>
      <c r="K34" s="21"/>
    </row>
    <row r="35" spans="2:11" s="15" customFormat="1" ht="6.75" customHeight="1">
      <c r="B35" s="16"/>
      <c r="C35" s="17"/>
      <c r="D35" s="17"/>
      <c r="E35" s="17"/>
      <c r="F35" s="17"/>
      <c r="G35" s="17"/>
      <c r="H35" s="17"/>
      <c r="I35" s="17"/>
      <c r="J35" s="17"/>
      <c r="K35" s="21"/>
    </row>
    <row r="36" spans="2:11" s="15" customFormat="1" ht="21.75" customHeight="1">
      <c r="B36" s="16"/>
      <c r="C36" s="29"/>
      <c r="D36" s="30" t="s">
        <v>29</v>
      </c>
      <c r="E36" s="31"/>
      <c r="F36" s="31"/>
      <c r="G36" s="82" t="s">
        <v>30</v>
      </c>
      <c r="H36" s="32" t="s">
        <v>31</v>
      </c>
      <c r="I36" s="31"/>
      <c r="J36" s="83">
        <f>SUM(J27:J34)</f>
        <v>0</v>
      </c>
      <c r="K36" s="84"/>
    </row>
    <row r="37" spans="2:11" s="15" customFormat="1" ht="11.2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ht="6.75" customHeight="1"/>
    <row r="39" ht="6.75" customHeight="1"/>
    <row r="40" ht="6.75" customHeight="1"/>
    <row r="41" spans="2:11" s="15" customFormat="1" ht="6.75" customHeight="1">
      <c r="B41" s="40"/>
      <c r="C41" s="41"/>
      <c r="D41" s="41"/>
      <c r="E41" s="41"/>
      <c r="F41" s="41"/>
      <c r="G41" s="41"/>
      <c r="H41" s="41"/>
      <c r="I41" s="41"/>
      <c r="J41" s="41"/>
      <c r="K41" s="85"/>
    </row>
    <row r="42" spans="2:11" s="15" customFormat="1" ht="30" customHeight="1">
      <c r="B42" s="16"/>
      <c r="C42" s="7" t="s">
        <v>54</v>
      </c>
      <c r="D42" s="17"/>
      <c r="E42" s="17"/>
      <c r="F42" s="17"/>
      <c r="G42" s="17"/>
      <c r="H42" s="17"/>
      <c r="I42" s="17"/>
      <c r="J42" s="17"/>
      <c r="K42" s="21"/>
    </row>
    <row r="43" spans="2:11" s="15" customFormat="1" ht="6.75" customHeight="1">
      <c r="B43" s="16"/>
      <c r="C43" s="17"/>
      <c r="D43" s="17"/>
      <c r="E43" s="17"/>
      <c r="F43" s="17"/>
      <c r="G43" s="17"/>
      <c r="H43" s="17"/>
      <c r="I43" s="17"/>
      <c r="J43" s="17"/>
      <c r="K43" s="21"/>
    </row>
    <row r="44" spans="2:11" s="15" customFormat="1" ht="14.25" customHeight="1"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</row>
    <row r="45" spans="2:11" s="15" customFormat="1" ht="18" customHeight="1"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</row>
    <row r="46" spans="2:11" s="15" customFormat="1" ht="14.25" customHeight="1">
      <c r="B46" s="16"/>
      <c r="C46" s="12" t="s">
        <v>50</v>
      </c>
      <c r="D46" s="17"/>
      <c r="E46" s="17"/>
      <c r="F46" s="17"/>
      <c r="G46" s="17"/>
      <c r="H46" s="17"/>
      <c r="I46" s="17"/>
      <c r="J46" s="17"/>
      <c r="K46" s="21"/>
    </row>
    <row r="47" spans="2:11" s="15" customFormat="1" ht="23.25" customHeight="1">
      <c r="B47" s="16"/>
      <c r="C47" s="17"/>
      <c r="D47" s="17"/>
      <c r="E47" s="49" t="str">
        <f>E9</f>
        <v>SO - 01 - Zemní práce </v>
      </c>
      <c r="F47" s="49"/>
      <c r="G47" s="49"/>
      <c r="H47" s="49"/>
      <c r="I47" s="17"/>
      <c r="J47" s="17"/>
      <c r="K47" s="21"/>
    </row>
    <row r="48" spans="2:11" s="15" customFormat="1" ht="6.75" customHeight="1">
      <c r="B48" s="16"/>
      <c r="C48" s="17"/>
      <c r="D48" s="17"/>
      <c r="E48" s="17"/>
      <c r="F48" s="17"/>
      <c r="G48" s="17"/>
      <c r="H48" s="17"/>
      <c r="I48" s="17"/>
      <c r="J48" s="17"/>
      <c r="K48" s="21"/>
    </row>
    <row r="49" spans="2:11" s="15" customFormat="1" ht="18" customHeight="1">
      <c r="B49" s="16"/>
      <c r="C49" s="12" t="s">
        <v>7</v>
      </c>
      <c r="D49" s="17"/>
      <c r="E49" s="17"/>
      <c r="F49" s="10" t="str">
        <f>F12</f>
        <v>Česká Třebová</v>
      </c>
      <c r="G49" s="17"/>
      <c r="H49" s="17"/>
      <c r="I49" s="12" t="s">
        <v>9</v>
      </c>
      <c r="J49" s="13">
        <f>IF(J12="","",J12)</f>
        <v>43602</v>
      </c>
      <c r="K49" s="21"/>
    </row>
    <row r="50" spans="2:11" s="15" customFormat="1" ht="6.75" customHeight="1">
      <c r="B50" s="16"/>
      <c r="C50" s="17"/>
      <c r="D50" s="17"/>
      <c r="E50" s="17"/>
      <c r="F50" s="17"/>
      <c r="G50" s="17"/>
      <c r="H50" s="17"/>
      <c r="I50" s="17"/>
      <c r="J50" s="17"/>
      <c r="K50" s="21"/>
    </row>
    <row r="51" spans="2:11" s="15" customFormat="1" ht="15" customHeight="1"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 r.o. Česká Třebová</v>
      </c>
      <c r="K51" s="21"/>
    </row>
    <row r="52" spans="2:11" s="15" customFormat="1" ht="14.25" customHeight="1"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</row>
    <row r="53" spans="2:11" s="15" customFormat="1" ht="9.75" customHeight="1">
      <c r="B53" s="16"/>
      <c r="C53" s="17"/>
      <c r="D53" s="17"/>
      <c r="E53" s="17"/>
      <c r="F53" s="17"/>
      <c r="G53" s="17"/>
      <c r="H53" s="17"/>
      <c r="I53" s="17"/>
      <c r="J53" s="17"/>
      <c r="K53" s="21"/>
    </row>
    <row r="54" spans="2:11" s="15" customFormat="1" ht="22.5" customHeight="1">
      <c r="B54" s="16"/>
      <c r="C54" s="86" t="s">
        <v>55</v>
      </c>
      <c r="D54" s="29"/>
      <c r="E54" s="29"/>
      <c r="F54" s="29"/>
      <c r="G54" s="29"/>
      <c r="H54" s="29"/>
      <c r="I54" s="29"/>
      <c r="J54" s="87" t="s">
        <v>56</v>
      </c>
      <c r="K54" s="36"/>
    </row>
    <row r="55" spans="2:11" s="15" customFormat="1" ht="9.75" customHeight="1">
      <c r="B55" s="16"/>
      <c r="C55" s="17"/>
      <c r="D55" s="17"/>
      <c r="E55" s="17"/>
      <c r="F55" s="17"/>
      <c r="G55" s="17"/>
      <c r="H55" s="17"/>
      <c r="I55" s="17"/>
      <c r="J55" s="17"/>
      <c r="K55" s="21"/>
    </row>
    <row r="56" spans="2:47" s="15" customFormat="1" ht="24.75" customHeight="1">
      <c r="B56" s="16"/>
      <c r="C56" s="88" t="s">
        <v>57</v>
      </c>
      <c r="D56" s="17"/>
      <c r="E56" s="17"/>
      <c r="F56" s="17"/>
      <c r="G56" s="17"/>
      <c r="H56" s="17"/>
      <c r="I56" s="17"/>
      <c r="J56" s="58">
        <f>J85</f>
        <v>0</v>
      </c>
      <c r="K56" s="21"/>
      <c r="AU56" s="160" t="s">
        <v>260</v>
      </c>
    </row>
    <row r="57" spans="2:11" s="89" customFormat="1" ht="21" customHeight="1">
      <c r="B57" s="90"/>
      <c r="C57" s="91"/>
      <c r="D57" s="92" t="s">
        <v>261</v>
      </c>
      <c r="E57" s="93"/>
      <c r="F57" s="93"/>
      <c r="G57" s="93"/>
      <c r="H57" s="93"/>
      <c r="I57" s="93"/>
      <c r="J57" s="94">
        <f>J86</f>
        <v>0</v>
      </c>
      <c r="K57" s="95"/>
    </row>
    <row r="58" spans="2:11" s="96" customFormat="1" ht="19.5" customHeight="1">
      <c r="B58" s="97"/>
      <c r="C58" s="98"/>
      <c r="D58" s="99" t="s">
        <v>262</v>
      </c>
      <c r="E58" s="100"/>
      <c r="F58" s="100"/>
      <c r="G58" s="100"/>
      <c r="H58" s="100"/>
      <c r="I58" s="100"/>
      <c r="J58" s="101">
        <f>J87</f>
        <v>0</v>
      </c>
      <c r="K58" s="102"/>
    </row>
    <row r="59" spans="2:11" s="96" customFormat="1" ht="19.5" customHeight="1">
      <c r="B59" s="97"/>
      <c r="C59" s="98"/>
      <c r="D59" s="99" t="s">
        <v>263</v>
      </c>
      <c r="E59" s="100"/>
      <c r="F59" s="100"/>
      <c r="G59" s="100"/>
      <c r="H59" s="100"/>
      <c r="I59" s="100"/>
      <c r="J59" s="101">
        <f>J151</f>
        <v>0</v>
      </c>
      <c r="K59" s="102"/>
    </row>
    <row r="60" spans="2:11" s="96" customFormat="1" ht="19.5" customHeight="1">
      <c r="B60" s="97"/>
      <c r="C60" s="98"/>
      <c r="D60" s="99" t="s">
        <v>264</v>
      </c>
      <c r="E60" s="100"/>
      <c r="F60" s="100"/>
      <c r="G60" s="100"/>
      <c r="H60" s="100"/>
      <c r="I60" s="100"/>
      <c r="J60" s="101">
        <f>J159</f>
        <v>0</v>
      </c>
      <c r="K60" s="102"/>
    </row>
    <row r="61" spans="2:11" s="96" customFormat="1" ht="19.5" customHeight="1">
      <c r="B61" s="97"/>
      <c r="C61" s="98"/>
      <c r="D61" s="99" t="s">
        <v>265</v>
      </c>
      <c r="E61" s="100"/>
      <c r="F61" s="100"/>
      <c r="G61" s="100"/>
      <c r="H61" s="100"/>
      <c r="I61" s="100"/>
      <c r="J61" s="101">
        <f>J163</f>
        <v>0</v>
      </c>
      <c r="K61" s="102"/>
    </row>
    <row r="62" spans="2:11" s="96" customFormat="1" ht="19.5" customHeight="1">
      <c r="B62" s="97"/>
      <c r="C62" s="98"/>
      <c r="D62" s="99" t="s">
        <v>266</v>
      </c>
      <c r="E62" s="100"/>
      <c r="F62" s="100"/>
      <c r="G62" s="100"/>
      <c r="H62" s="100"/>
      <c r="I62" s="100"/>
      <c r="J62" s="101">
        <f>J179</f>
        <v>0</v>
      </c>
      <c r="K62" s="102"/>
    </row>
    <row r="63" spans="2:11" s="96" customFormat="1" ht="19.5" customHeight="1">
      <c r="B63" s="97"/>
      <c r="C63" s="98"/>
      <c r="D63" s="99" t="s">
        <v>267</v>
      </c>
      <c r="E63" s="100"/>
      <c r="F63" s="100"/>
      <c r="G63" s="100"/>
      <c r="H63" s="100"/>
      <c r="I63" s="100"/>
      <c r="J63" s="101">
        <f>J184</f>
        <v>0</v>
      </c>
      <c r="K63" s="102"/>
    </row>
    <row r="64" spans="2:11" s="89" customFormat="1" ht="24.75" customHeight="1">
      <c r="B64" s="90"/>
      <c r="C64" s="91"/>
      <c r="D64" s="92" t="s">
        <v>63</v>
      </c>
      <c r="E64" s="93"/>
      <c r="F64" s="93"/>
      <c r="G64" s="93"/>
      <c r="H64" s="93"/>
      <c r="I64" s="93"/>
      <c r="J64" s="94">
        <f>J195</f>
        <v>0</v>
      </c>
      <c r="K64" s="95"/>
    </row>
    <row r="65" spans="2:11" s="96" customFormat="1" ht="19.5" customHeight="1">
      <c r="B65" s="97"/>
      <c r="C65" s="98"/>
      <c r="D65" s="99" t="s">
        <v>268</v>
      </c>
      <c r="E65" s="100"/>
      <c r="F65" s="100"/>
      <c r="G65" s="100"/>
      <c r="H65" s="100"/>
      <c r="I65" s="100"/>
      <c r="J65" s="101">
        <f>J196</f>
        <v>0</v>
      </c>
      <c r="K65" s="102"/>
    </row>
    <row r="66" spans="2:11" s="15" customFormat="1" ht="18.75" customHeight="1">
      <c r="B66" s="16"/>
      <c r="C66" s="17"/>
      <c r="D66" s="17"/>
      <c r="E66" s="17"/>
      <c r="F66" s="17"/>
      <c r="G66" s="17"/>
      <c r="H66" s="17"/>
      <c r="I66" s="17"/>
      <c r="J66" s="17"/>
      <c r="K66" s="21"/>
    </row>
    <row r="67" spans="2:11" s="15" customFormat="1" ht="6.75" customHeight="1">
      <c r="B67" s="37"/>
      <c r="C67" s="38"/>
      <c r="D67" s="38"/>
      <c r="E67" s="38"/>
      <c r="F67" s="38"/>
      <c r="G67" s="38"/>
      <c r="H67" s="38"/>
      <c r="I67" s="38"/>
      <c r="J67" s="38"/>
      <c r="K67" s="39"/>
    </row>
    <row r="68" ht="6.75" customHeight="1"/>
    <row r="69" ht="6.75" customHeight="1"/>
    <row r="70" ht="6.75" customHeight="1"/>
    <row r="71" spans="2:12" s="15" customFormat="1" ht="6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6"/>
    </row>
    <row r="72" spans="2:12" s="15" customFormat="1" ht="24" customHeight="1">
      <c r="B72" s="17"/>
      <c r="C72" s="42" t="s">
        <v>66</v>
      </c>
      <c r="L72" s="16"/>
    </row>
    <row r="73" spans="2:12" s="15" customFormat="1" ht="6.75" customHeight="1">
      <c r="B73" s="17"/>
      <c r="L73" s="16"/>
    </row>
    <row r="74" spans="2:12" s="15" customFormat="1" ht="14.25" customHeight="1">
      <c r="B74" s="17"/>
      <c r="C74" s="45" t="s">
        <v>3</v>
      </c>
      <c r="L74" s="16"/>
    </row>
    <row r="75" spans="2:12" s="15" customFormat="1" ht="12.75" customHeight="1">
      <c r="B75" s="17"/>
      <c r="E75" s="12">
        <f>E7</f>
        <v>0</v>
      </c>
      <c r="F75" s="12"/>
      <c r="G75" s="12"/>
      <c r="H75" s="12"/>
      <c r="L75" s="16"/>
    </row>
    <row r="76" spans="2:12" s="15" customFormat="1" ht="14.25" customHeight="1">
      <c r="B76" s="17"/>
      <c r="C76" s="45" t="s">
        <v>50</v>
      </c>
      <c r="L76" s="16"/>
    </row>
    <row r="77" spans="2:12" s="15" customFormat="1" ht="23.25" customHeight="1">
      <c r="B77" s="17"/>
      <c r="E77" s="49" t="str">
        <f>E9</f>
        <v>SO - 01 - Zemní práce </v>
      </c>
      <c r="F77" s="49"/>
      <c r="G77" s="49"/>
      <c r="H77" s="49"/>
      <c r="L77" s="16"/>
    </row>
    <row r="78" spans="2:12" s="15" customFormat="1" ht="6.75" customHeight="1">
      <c r="B78" s="17"/>
      <c r="L78" s="16"/>
    </row>
    <row r="79" spans="2:12" s="15" customFormat="1" ht="18" customHeight="1">
      <c r="B79" s="17"/>
      <c r="C79" s="45" t="s">
        <v>7</v>
      </c>
      <c r="F79" s="103" t="str">
        <f>F12</f>
        <v>Česká Třebová</v>
      </c>
      <c r="I79" s="45" t="s">
        <v>9</v>
      </c>
      <c r="J79" s="104">
        <f>IF(J12="","",J12)</f>
        <v>43602</v>
      </c>
      <c r="L79" s="16"/>
    </row>
    <row r="80" spans="2:12" s="15" customFormat="1" ht="6.75" customHeight="1">
      <c r="B80" s="17"/>
      <c r="L80" s="16"/>
    </row>
    <row r="81" spans="2:12" s="15" customFormat="1" ht="15" customHeight="1">
      <c r="B81" s="17"/>
      <c r="C81" s="45" t="s">
        <v>10</v>
      </c>
      <c r="F81" s="103" t="str">
        <f>E15</f>
        <v>Město Česká Třebová</v>
      </c>
      <c r="I81" s="45" t="s">
        <v>16</v>
      </c>
      <c r="J81" s="103" t="str">
        <f>E21</f>
        <v>ADECO spol. s r.o. Česká Třebová</v>
      </c>
      <c r="L81" s="16"/>
    </row>
    <row r="82" spans="2:12" s="15" customFormat="1" ht="14.25" customHeight="1">
      <c r="B82" s="17"/>
      <c r="C82" s="45" t="s">
        <v>14</v>
      </c>
      <c r="F82" s="103">
        <f>IF(E18="","",E18)</f>
      </c>
      <c r="L82" s="16"/>
    </row>
    <row r="83" spans="2:12" s="15" customFormat="1" ht="7.5" customHeight="1">
      <c r="B83" s="17"/>
      <c r="L83" s="16"/>
    </row>
    <row r="84" spans="2:20" s="105" customFormat="1" ht="29.25" customHeight="1">
      <c r="B84" s="106"/>
      <c r="C84" s="107" t="s">
        <v>67</v>
      </c>
      <c r="D84" s="108" t="s">
        <v>37</v>
      </c>
      <c r="E84" s="108" t="s">
        <v>33</v>
      </c>
      <c r="F84" s="108" t="s">
        <v>269</v>
      </c>
      <c r="G84" s="108" t="s">
        <v>69</v>
      </c>
      <c r="H84" s="108" t="s">
        <v>70</v>
      </c>
      <c r="I84" s="109" t="s">
        <v>71</v>
      </c>
      <c r="J84" s="108" t="s">
        <v>56</v>
      </c>
      <c r="K84" s="110" t="s">
        <v>72</v>
      </c>
      <c r="L84" s="111"/>
      <c r="M84" s="162" t="s">
        <v>270</v>
      </c>
      <c r="N84" s="163" t="s">
        <v>23</v>
      </c>
      <c r="O84" s="163"/>
      <c r="P84" s="163"/>
      <c r="Q84" s="163"/>
      <c r="R84" s="163"/>
      <c r="S84" s="163"/>
      <c r="T84" s="164"/>
    </row>
    <row r="85" spans="2:63" s="15" customFormat="1" ht="25.5" customHeight="1">
      <c r="B85" s="17"/>
      <c r="C85" s="55" t="s">
        <v>57</v>
      </c>
      <c r="J85" s="112">
        <f>BK85</f>
        <v>0</v>
      </c>
      <c r="L85" s="16"/>
      <c r="M85" s="165"/>
      <c r="N85" s="77"/>
      <c r="O85" s="77"/>
      <c r="P85" s="166"/>
      <c r="Q85" s="77"/>
      <c r="R85" s="166"/>
      <c r="S85" s="77"/>
      <c r="T85" s="167"/>
      <c r="AT85" s="160" t="s">
        <v>73</v>
      </c>
      <c r="AU85" s="160" t="s">
        <v>260</v>
      </c>
      <c r="BK85" s="168">
        <f>BK86+BK195</f>
        <v>0</v>
      </c>
    </row>
    <row r="86" spans="2:63" s="113" customFormat="1" ht="27.75" customHeight="1">
      <c r="B86" s="114"/>
      <c r="D86" s="139" t="s">
        <v>73</v>
      </c>
      <c r="E86" s="140" t="s">
        <v>144</v>
      </c>
      <c r="F86" s="140" t="s">
        <v>271</v>
      </c>
      <c r="J86" s="141">
        <f>BK86</f>
        <v>0</v>
      </c>
      <c r="L86" s="118"/>
      <c r="M86" s="169"/>
      <c r="N86" s="114"/>
      <c r="O86" s="114"/>
      <c r="P86" s="170"/>
      <c r="Q86" s="114"/>
      <c r="R86" s="170"/>
      <c r="S86" s="114"/>
      <c r="T86" s="171"/>
      <c r="AR86" s="139" t="s">
        <v>76</v>
      </c>
      <c r="AT86" s="172" t="s">
        <v>73</v>
      </c>
      <c r="AU86" s="172" t="s">
        <v>272</v>
      </c>
      <c r="AY86" s="139" t="s">
        <v>273</v>
      </c>
      <c r="BK86" s="173">
        <f>BK87+BK151+BK159+BK163+BK179+BK184</f>
        <v>0</v>
      </c>
    </row>
    <row r="87" spans="2:63" s="113" customFormat="1" ht="19.5" customHeight="1">
      <c r="B87" s="114"/>
      <c r="D87" s="115" t="s">
        <v>73</v>
      </c>
      <c r="E87" s="142" t="s">
        <v>76</v>
      </c>
      <c r="F87" s="142" t="s">
        <v>274</v>
      </c>
      <c r="J87" s="143">
        <f>BK87</f>
        <v>0</v>
      </c>
      <c r="L87" s="118"/>
      <c r="M87" s="169"/>
      <c r="N87" s="114"/>
      <c r="O87" s="114"/>
      <c r="P87" s="170"/>
      <c r="Q87" s="114"/>
      <c r="R87" s="170"/>
      <c r="S87" s="114"/>
      <c r="T87" s="171"/>
      <c r="AR87" s="139" t="s">
        <v>76</v>
      </c>
      <c r="AT87" s="172" t="s">
        <v>73</v>
      </c>
      <c r="AU87" s="172" t="s">
        <v>76</v>
      </c>
      <c r="AY87" s="139" t="s">
        <v>273</v>
      </c>
      <c r="BK87" s="173">
        <f>SUM(BK88:BK150)</f>
        <v>0</v>
      </c>
    </row>
    <row r="88" spans="2:65" s="15" customFormat="1" ht="22.5" customHeight="1">
      <c r="B88" s="119"/>
      <c r="C88" s="120" t="s">
        <v>76</v>
      </c>
      <c r="D88" s="120" t="s">
        <v>77</v>
      </c>
      <c r="E88" s="121" t="s">
        <v>275</v>
      </c>
      <c r="F88" s="122" t="s">
        <v>276</v>
      </c>
      <c r="G88" s="123" t="s">
        <v>277</v>
      </c>
      <c r="H88" s="124">
        <f>H90</f>
        <v>80.4</v>
      </c>
      <c r="I88" s="125">
        <v>0</v>
      </c>
      <c r="J88" s="125">
        <f>ROUND(I88*H88,2)</f>
        <v>0</v>
      </c>
      <c r="K88" s="122"/>
      <c r="L88" s="16"/>
      <c r="M88" s="174"/>
      <c r="N88" s="175" t="s">
        <v>24</v>
      </c>
      <c r="O88" s="176"/>
      <c r="P88" s="176"/>
      <c r="Q88" s="176"/>
      <c r="R88" s="176"/>
      <c r="S88" s="176"/>
      <c r="T88" s="177"/>
      <c r="AR88" s="160" t="s">
        <v>89</v>
      </c>
      <c r="AT88" s="160" t="s">
        <v>77</v>
      </c>
      <c r="AU88" s="160" t="s">
        <v>82</v>
      </c>
      <c r="AY88" s="160" t="s">
        <v>273</v>
      </c>
      <c r="BE88" s="178">
        <f>IF(N88="základní",J88,0)</f>
        <v>0</v>
      </c>
      <c r="BF88" s="178">
        <f>IF(N88="snížená",J88,0)</f>
        <v>0</v>
      </c>
      <c r="BG88" s="178">
        <f>IF(N88="zákl. přenesená",J88,0)</f>
        <v>0</v>
      </c>
      <c r="BH88" s="178">
        <f>IF(N88="sníž. přenesená",J88,0)</f>
        <v>0</v>
      </c>
      <c r="BI88" s="178">
        <f>IF(N88="nulová",J88,0)</f>
        <v>0</v>
      </c>
      <c r="BJ88" s="160" t="s">
        <v>76</v>
      </c>
      <c r="BK88" s="178">
        <f>ROUND(I88*H88,2)</f>
        <v>0</v>
      </c>
      <c r="BL88" s="160" t="s">
        <v>89</v>
      </c>
      <c r="BM88" s="160" t="s">
        <v>278</v>
      </c>
    </row>
    <row r="89" spans="2:47" s="15" customFormat="1" ht="13.5" customHeight="1">
      <c r="B89" s="17"/>
      <c r="D89" s="126" t="s">
        <v>81</v>
      </c>
      <c r="F89" s="127" t="s">
        <v>279</v>
      </c>
      <c r="L89" s="16"/>
      <c r="M89" s="179"/>
      <c r="N89" s="17"/>
      <c r="O89" s="17"/>
      <c r="P89" s="17"/>
      <c r="Q89" s="17"/>
      <c r="R89" s="17"/>
      <c r="S89" s="17"/>
      <c r="T89" s="180"/>
      <c r="AT89" s="160" t="s">
        <v>81</v>
      </c>
      <c r="AU89" s="160" t="s">
        <v>82</v>
      </c>
    </row>
    <row r="90" spans="2:51" s="181" customFormat="1" ht="13.5" customHeight="1">
      <c r="B90" s="182"/>
      <c r="D90" s="126" t="s">
        <v>204</v>
      </c>
      <c r="E90" s="183"/>
      <c r="F90" s="184" t="s">
        <v>280</v>
      </c>
      <c r="H90" s="185">
        <f>(204*0.35+9*1*1)</f>
        <v>80.4</v>
      </c>
      <c r="L90" s="186"/>
      <c r="M90" s="187"/>
      <c r="N90" s="182"/>
      <c r="O90" s="182"/>
      <c r="P90" s="182"/>
      <c r="Q90" s="182"/>
      <c r="R90" s="182"/>
      <c r="S90" s="182"/>
      <c r="T90" s="188"/>
      <c r="AT90" s="189" t="s">
        <v>204</v>
      </c>
      <c r="AU90" s="189" t="s">
        <v>82</v>
      </c>
      <c r="AV90" s="181" t="s">
        <v>82</v>
      </c>
      <c r="AW90" s="181" t="s">
        <v>281</v>
      </c>
      <c r="AX90" s="181" t="s">
        <v>76</v>
      </c>
      <c r="AY90" s="189" t="s">
        <v>273</v>
      </c>
    </row>
    <row r="91" spans="2:65" s="15" customFormat="1" ht="22.5" customHeight="1">
      <c r="B91" s="119"/>
      <c r="C91" s="120" t="s">
        <v>82</v>
      </c>
      <c r="D91" s="120" t="s">
        <v>77</v>
      </c>
      <c r="E91" s="121" t="s">
        <v>282</v>
      </c>
      <c r="F91" s="122" t="s">
        <v>283</v>
      </c>
      <c r="G91" s="123" t="s">
        <v>277</v>
      </c>
      <c r="H91" s="124">
        <f>H93</f>
        <v>29.5</v>
      </c>
      <c r="I91" s="125">
        <v>0</v>
      </c>
      <c r="J91" s="125">
        <f>ROUND(I91*H91,2)</f>
        <v>0</v>
      </c>
      <c r="K91" s="122"/>
      <c r="L91" s="16"/>
      <c r="M91" s="174"/>
      <c r="N91" s="175" t="s">
        <v>24</v>
      </c>
      <c r="O91" s="176"/>
      <c r="P91" s="176"/>
      <c r="Q91" s="176"/>
      <c r="R91" s="176"/>
      <c r="S91" s="176"/>
      <c r="T91" s="177"/>
      <c r="AR91" s="160" t="s">
        <v>89</v>
      </c>
      <c r="AT91" s="160" t="s">
        <v>77</v>
      </c>
      <c r="AU91" s="160" t="s">
        <v>82</v>
      </c>
      <c r="AY91" s="160" t="s">
        <v>273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60" t="s">
        <v>76</v>
      </c>
      <c r="BK91" s="178">
        <f>ROUND(I91*H91,2)</f>
        <v>0</v>
      </c>
      <c r="BL91" s="160" t="s">
        <v>89</v>
      </c>
      <c r="BM91" s="160" t="s">
        <v>284</v>
      </c>
    </row>
    <row r="92" spans="2:47" s="15" customFormat="1" ht="40.5" customHeight="1">
      <c r="B92" s="17"/>
      <c r="D92" s="126" t="s">
        <v>81</v>
      </c>
      <c r="F92" s="127" t="s">
        <v>285</v>
      </c>
      <c r="L92" s="16"/>
      <c r="M92" s="179"/>
      <c r="N92" s="17"/>
      <c r="O92" s="17"/>
      <c r="P92" s="17"/>
      <c r="Q92" s="17"/>
      <c r="R92" s="17"/>
      <c r="S92" s="17"/>
      <c r="T92" s="180"/>
      <c r="AT92" s="160" t="s">
        <v>81</v>
      </c>
      <c r="AU92" s="160" t="s">
        <v>82</v>
      </c>
    </row>
    <row r="93" spans="2:51" s="181" customFormat="1" ht="13.5" customHeight="1">
      <c r="B93" s="182"/>
      <c r="D93" s="126" t="s">
        <v>204</v>
      </c>
      <c r="E93" s="183"/>
      <c r="F93" s="184" t="s">
        <v>286</v>
      </c>
      <c r="H93" s="185">
        <f>(55*0.5+2*0.5+1*1)</f>
        <v>29.5</v>
      </c>
      <c r="L93" s="186"/>
      <c r="M93" s="187"/>
      <c r="N93" s="182"/>
      <c r="O93" s="182"/>
      <c r="P93" s="182"/>
      <c r="Q93" s="182"/>
      <c r="R93" s="182"/>
      <c r="S93" s="182"/>
      <c r="T93" s="188"/>
      <c r="AT93" s="189" t="s">
        <v>204</v>
      </c>
      <c r="AU93" s="189" t="s">
        <v>82</v>
      </c>
      <c r="AV93" s="181" t="s">
        <v>82</v>
      </c>
      <c r="AW93" s="181" t="s">
        <v>281</v>
      </c>
      <c r="AX93" s="181" t="s">
        <v>76</v>
      </c>
      <c r="AY93" s="189" t="s">
        <v>273</v>
      </c>
    </row>
    <row r="94" spans="2:65" s="15" customFormat="1" ht="22.5" customHeight="1">
      <c r="B94" s="119"/>
      <c r="C94" s="120" t="s">
        <v>86</v>
      </c>
      <c r="D94" s="120" t="s">
        <v>77</v>
      </c>
      <c r="E94" s="121" t="s">
        <v>287</v>
      </c>
      <c r="F94" s="122" t="s">
        <v>288</v>
      </c>
      <c r="G94" s="123" t="s">
        <v>277</v>
      </c>
      <c r="H94" s="124">
        <f>H96</f>
        <v>1.75</v>
      </c>
      <c r="I94" s="125">
        <v>0</v>
      </c>
      <c r="J94" s="125">
        <f>ROUND(I94*H94,2)</f>
        <v>0</v>
      </c>
      <c r="K94" s="122"/>
      <c r="L94" s="16"/>
      <c r="M94" s="174"/>
      <c r="N94" s="175" t="s">
        <v>24</v>
      </c>
      <c r="O94" s="176"/>
      <c r="P94" s="176"/>
      <c r="Q94" s="176"/>
      <c r="R94" s="176"/>
      <c r="S94" s="176"/>
      <c r="T94" s="177"/>
      <c r="AR94" s="160" t="s">
        <v>89</v>
      </c>
      <c r="AT94" s="160" t="s">
        <v>77</v>
      </c>
      <c r="AU94" s="160" t="s">
        <v>82</v>
      </c>
      <c r="AY94" s="160" t="s">
        <v>273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60" t="s">
        <v>76</v>
      </c>
      <c r="BK94" s="178">
        <f>ROUND(I94*H94,2)</f>
        <v>0</v>
      </c>
      <c r="BL94" s="160" t="s">
        <v>89</v>
      </c>
      <c r="BM94" s="160" t="s">
        <v>289</v>
      </c>
    </row>
    <row r="95" spans="2:47" s="15" customFormat="1" ht="54" customHeight="1">
      <c r="B95" s="17"/>
      <c r="D95" s="126" t="s">
        <v>81</v>
      </c>
      <c r="F95" s="127" t="s">
        <v>290</v>
      </c>
      <c r="L95" s="16"/>
      <c r="M95" s="179"/>
      <c r="N95" s="17"/>
      <c r="O95" s="17"/>
      <c r="P95" s="17"/>
      <c r="Q95" s="17"/>
      <c r="R95" s="17"/>
      <c r="S95" s="17"/>
      <c r="T95" s="180"/>
      <c r="AT95" s="160" t="s">
        <v>81</v>
      </c>
      <c r="AU95" s="160" t="s">
        <v>82</v>
      </c>
    </row>
    <row r="96" spans="2:51" s="15" customFormat="1" ht="13.5" customHeight="1">
      <c r="B96" s="17"/>
      <c r="D96" s="148" t="s">
        <v>204</v>
      </c>
      <c r="E96" s="190"/>
      <c r="F96" s="191" t="s">
        <v>291</v>
      </c>
      <c r="H96" s="192">
        <f>(3.5*0.5)</f>
        <v>1.75</v>
      </c>
      <c r="L96" s="16"/>
      <c r="M96" s="179"/>
      <c r="N96" s="17"/>
      <c r="O96" s="17"/>
      <c r="P96" s="17"/>
      <c r="Q96" s="17"/>
      <c r="R96" s="17"/>
      <c r="S96" s="17"/>
      <c r="T96" s="180"/>
      <c r="AT96" s="160" t="s">
        <v>204</v>
      </c>
      <c r="AU96" s="160" t="s">
        <v>82</v>
      </c>
      <c r="AV96" s="15" t="s">
        <v>82</v>
      </c>
      <c r="AW96" s="15" t="s">
        <v>281</v>
      </c>
      <c r="AX96" s="15" t="s">
        <v>76</v>
      </c>
      <c r="AY96" s="160" t="s">
        <v>273</v>
      </c>
    </row>
    <row r="97" spans="2:65" s="15" customFormat="1" ht="22.5" customHeight="1">
      <c r="B97" s="119"/>
      <c r="C97" s="120" t="s">
        <v>89</v>
      </c>
      <c r="D97" s="120" t="s">
        <v>77</v>
      </c>
      <c r="E97" s="121" t="s">
        <v>292</v>
      </c>
      <c r="F97" s="122" t="s">
        <v>293</v>
      </c>
      <c r="G97" s="123" t="s">
        <v>277</v>
      </c>
      <c r="H97" s="124">
        <f>H99</f>
        <v>27.700000000000003</v>
      </c>
      <c r="I97" s="125">
        <v>0</v>
      </c>
      <c r="J97" s="125">
        <f>ROUND(I97*H97,2)</f>
        <v>0</v>
      </c>
      <c r="K97" s="122"/>
      <c r="L97" s="16"/>
      <c r="M97" s="174"/>
      <c r="N97" s="175" t="s">
        <v>24</v>
      </c>
      <c r="O97" s="176"/>
      <c r="P97" s="176"/>
      <c r="Q97" s="176"/>
      <c r="R97" s="176"/>
      <c r="S97" s="176"/>
      <c r="T97" s="177"/>
      <c r="AR97" s="160" t="s">
        <v>89</v>
      </c>
      <c r="AT97" s="160" t="s">
        <v>77</v>
      </c>
      <c r="AU97" s="160" t="s">
        <v>82</v>
      </c>
      <c r="AY97" s="160" t="s">
        <v>273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160" t="s">
        <v>76</v>
      </c>
      <c r="BK97" s="178">
        <f>ROUND(I97*H97,2)</f>
        <v>0</v>
      </c>
      <c r="BL97" s="160" t="s">
        <v>89</v>
      </c>
      <c r="BM97" s="160" t="s">
        <v>294</v>
      </c>
    </row>
    <row r="98" spans="2:47" s="15" customFormat="1" ht="40.5" customHeight="1">
      <c r="B98" s="17"/>
      <c r="D98" s="128" t="s">
        <v>81</v>
      </c>
      <c r="F98" s="129" t="s">
        <v>295</v>
      </c>
      <c r="L98" s="16"/>
      <c r="M98" s="179"/>
      <c r="N98" s="17"/>
      <c r="O98" s="17"/>
      <c r="P98" s="17"/>
      <c r="Q98" s="17"/>
      <c r="R98" s="17"/>
      <c r="S98" s="17"/>
      <c r="T98" s="180"/>
      <c r="AT98" s="160" t="s">
        <v>81</v>
      </c>
      <c r="AU98" s="160" t="s">
        <v>82</v>
      </c>
    </row>
    <row r="99" spans="2:51" s="181" customFormat="1" ht="13.5" customHeight="1">
      <c r="B99" s="182"/>
      <c r="D99" s="126" t="s">
        <v>204</v>
      </c>
      <c r="E99" s="183"/>
      <c r="F99" s="184" t="s">
        <v>296</v>
      </c>
      <c r="H99" s="185">
        <f>(72*0.35+5*0.5)</f>
        <v>27.700000000000003</v>
      </c>
      <c r="L99" s="186"/>
      <c r="M99" s="187"/>
      <c r="N99" s="182"/>
      <c r="O99" s="182"/>
      <c r="P99" s="182"/>
      <c r="Q99" s="182"/>
      <c r="R99" s="182"/>
      <c r="S99" s="182"/>
      <c r="T99" s="188"/>
      <c r="AT99" s="189" t="s">
        <v>204</v>
      </c>
      <c r="AU99" s="189" t="s">
        <v>82</v>
      </c>
      <c r="AV99" s="181" t="s">
        <v>82</v>
      </c>
      <c r="AW99" s="181" t="s">
        <v>281</v>
      </c>
      <c r="AX99" s="181" t="s">
        <v>76</v>
      </c>
      <c r="AY99" s="189" t="s">
        <v>273</v>
      </c>
    </row>
    <row r="100" spans="2:65" s="15" customFormat="1" ht="22.5" customHeight="1">
      <c r="B100" s="119"/>
      <c r="C100" s="120" t="s">
        <v>92</v>
      </c>
      <c r="D100" s="120" t="s">
        <v>77</v>
      </c>
      <c r="E100" s="121" t="s">
        <v>297</v>
      </c>
      <c r="F100" s="122" t="s">
        <v>298</v>
      </c>
      <c r="G100" s="123" t="s">
        <v>85</v>
      </c>
      <c r="H100" s="124">
        <v>12</v>
      </c>
      <c r="I100" s="125">
        <v>0</v>
      </c>
      <c r="J100" s="125">
        <f>ROUND(I100*H100,2)</f>
        <v>0</v>
      </c>
      <c r="K100" s="122"/>
      <c r="L100" s="16"/>
      <c r="M100" s="174"/>
      <c r="N100" s="175" t="s">
        <v>24</v>
      </c>
      <c r="O100" s="176"/>
      <c r="P100" s="176"/>
      <c r="Q100" s="176"/>
      <c r="R100" s="176"/>
      <c r="S100" s="176"/>
      <c r="T100" s="177"/>
      <c r="AR100" s="160" t="s">
        <v>89</v>
      </c>
      <c r="AT100" s="160" t="s">
        <v>77</v>
      </c>
      <c r="AU100" s="160" t="s">
        <v>82</v>
      </c>
      <c r="AY100" s="160" t="s">
        <v>273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160" t="s">
        <v>76</v>
      </c>
      <c r="BK100" s="178">
        <f>ROUND(I100*H100,2)</f>
        <v>0</v>
      </c>
      <c r="BL100" s="160" t="s">
        <v>89</v>
      </c>
      <c r="BM100" s="160" t="s">
        <v>299</v>
      </c>
    </row>
    <row r="101" spans="2:47" s="15" customFormat="1" ht="27" customHeight="1">
      <c r="B101" s="17"/>
      <c r="D101" s="126" t="s">
        <v>81</v>
      </c>
      <c r="F101" s="127" t="s">
        <v>300</v>
      </c>
      <c r="L101" s="16"/>
      <c r="M101" s="179"/>
      <c r="N101" s="17"/>
      <c r="O101" s="17"/>
      <c r="P101" s="17"/>
      <c r="Q101" s="17"/>
      <c r="R101" s="17"/>
      <c r="S101" s="17"/>
      <c r="T101" s="180"/>
      <c r="AT101" s="160" t="s">
        <v>81</v>
      </c>
      <c r="AU101" s="160" t="s">
        <v>82</v>
      </c>
    </row>
    <row r="102" spans="2:65" s="15" customFormat="1" ht="19.5" customHeight="1">
      <c r="B102" s="119"/>
      <c r="C102" s="120" t="s">
        <v>95</v>
      </c>
      <c r="D102" s="120" t="s">
        <v>77</v>
      </c>
      <c r="E102" s="193" t="s">
        <v>301</v>
      </c>
      <c r="F102" s="122" t="s">
        <v>302</v>
      </c>
      <c r="G102" s="123" t="s">
        <v>85</v>
      </c>
      <c r="H102" s="124">
        <v>55</v>
      </c>
      <c r="I102" s="125">
        <v>0</v>
      </c>
      <c r="J102" s="125">
        <f>ROUND(I102*H102,2)</f>
        <v>0</v>
      </c>
      <c r="K102" s="122"/>
      <c r="L102" s="16"/>
      <c r="M102" s="174"/>
      <c r="N102" s="175" t="s">
        <v>24</v>
      </c>
      <c r="O102" s="176"/>
      <c r="P102" s="176"/>
      <c r="Q102" s="176"/>
      <c r="R102" s="176"/>
      <c r="S102" s="176"/>
      <c r="T102" s="177"/>
      <c r="AR102" s="160" t="s">
        <v>89</v>
      </c>
      <c r="AT102" s="160" t="s">
        <v>77</v>
      </c>
      <c r="AU102" s="160" t="s">
        <v>82</v>
      </c>
      <c r="AY102" s="160" t="s">
        <v>273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60" t="s">
        <v>76</v>
      </c>
      <c r="BK102" s="178">
        <f>ROUND(I102*H102,2)</f>
        <v>0</v>
      </c>
      <c r="BL102" s="160" t="s">
        <v>89</v>
      </c>
      <c r="BM102" s="160" t="s">
        <v>303</v>
      </c>
    </row>
    <row r="103" spans="2:47" s="15" customFormat="1" ht="48" customHeight="1">
      <c r="B103" s="17"/>
      <c r="D103" s="126" t="s">
        <v>81</v>
      </c>
      <c r="F103" s="127" t="s">
        <v>304</v>
      </c>
      <c r="L103" s="16"/>
      <c r="M103" s="179"/>
      <c r="N103" s="17"/>
      <c r="O103" s="17"/>
      <c r="P103" s="17"/>
      <c r="Q103" s="17"/>
      <c r="R103" s="17"/>
      <c r="S103" s="17"/>
      <c r="T103" s="180"/>
      <c r="AT103" s="160" t="s">
        <v>81</v>
      </c>
      <c r="AU103" s="160" t="s">
        <v>82</v>
      </c>
    </row>
    <row r="104" spans="2:65" s="15" customFormat="1" ht="31.5" customHeight="1">
      <c r="B104" s="119"/>
      <c r="C104" s="120" t="s">
        <v>98</v>
      </c>
      <c r="D104" s="120" t="s">
        <v>77</v>
      </c>
      <c r="E104" s="121" t="s">
        <v>305</v>
      </c>
      <c r="F104" s="122" t="s">
        <v>306</v>
      </c>
      <c r="G104" s="123" t="s">
        <v>307</v>
      </c>
      <c r="H104" s="194">
        <v>8</v>
      </c>
      <c r="I104" s="125">
        <v>0</v>
      </c>
      <c r="J104" s="125">
        <f>ROUND(I104*H104,2)</f>
        <v>0</v>
      </c>
      <c r="K104" s="122"/>
      <c r="L104" s="16"/>
      <c r="M104" s="174"/>
      <c r="N104" s="175" t="s">
        <v>24</v>
      </c>
      <c r="O104" s="176"/>
      <c r="P104" s="176"/>
      <c r="Q104" s="176"/>
      <c r="R104" s="176"/>
      <c r="S104" s="176"/>
      <c r="T104" s="177"/>
      <c r="AR104" s="160" t="s">
        <v>89</v>
      </c>
      <c r="AT104" s="160" t="s">
        <v>77</v>
      </c>
      <c r="AU104" s="160" t="s">
        <v>82</v>
      </c>
      <c r="AY104" s="160" t="s">
        <v>273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60" t="s">
        <v>76</v>
      </c>
      <c r="BK104" s="178">
        <f>ROUND(I104*H104,2)</f>
        <v>0</v>
      </c>
      <c r="BL104" s="160" t="s">
        <v>89</v>
      </c>
      <c r="BM104" s="160" t="s">
        <v>308</v>
      </c>
    </row>
    <row r="105" spans="2:47" s="15" customFormat="1" ht="27" customHeight="1">
      <c r="B105" s="17"/>
      <c r="D105" s="126" t="s">
        <v>81</v>
      </c>
      <c r="F105" s="127" t="s">
        <v>309</v>
      </c>
      <c r="L105" s="16"/>
      <c r="M105" s="179"/>
      <c r="N105" s="17"/>
      <c r="O105" s="17"/>
      <c r="P105" s="17"/>
      <c r="Q105" s="17"/>
      <c r="R105" s="17"/>
      <c r="S105" s="17"/>
      <c r="T105" s="180"/>
      <c r="AT105" s="160" t="s">
        <v>81</v>
      </c>
      <c r="AU105" s="160" t="s">
        <v>82</v>
      </c>
    </row>
    <row r="106" spans="2:65" s="15" customFormat="1" ht="31.5" customHeight="1">
      <c r="B106" s="119"/>
      <c r="C106" s="120" t="s">
        <v>101</v>
      </c>
      <c r="D106" s="120" t="s">
        <v>77</v>
      </c>
      <c r="E106" s="121" t="s">
        <v>310</v>
      </c>
      <c r="F106" s="122" t="s">
        <v>311</v>
      </c>
      <c r="G106" s="123" t="s">
        <v>307</v>
      </c>
      <c r="H106" s="124">
        <v>8</v>
      </c>
      <c r="I106" s="125">
        <v>0</v>
      </c>
      <c r="J106" s="125">
        <f>ROUND(I106*H106,2)</f>
        <v>0</v>
      </c>
      <c r="K106" s="122"/>
      <c r="L106" s="16"/>
      <c r="M106" s="174"/>
      <c r="N106" s="175" t="s">
        <v>24</v>
      </c>
      <c r="O106" s="176"/>
      <c r="P106" s="176"/>
      <c r="Q106" s="176"/>
      <c r="R106" s="176"/>
      <c r="S106" s="176"/>
      <c r="T106" s="177"/>
      <c r="AR106" s="160" t="s">
        <v>89</v>
      </c>
      <c r="AT106" s="160" t="s">
        <v>77</v>
      </c>
      <c r="AU106" s="160" t="s">
        <v>82</v>
      </c>
      <c r="AY106" s="160" t="s">
        <v>273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60" t="s">
        <v>76</v>
      </c>
      <c r="BK106" s="178">
        <f>ROUND(I106*H106,2)</f>
        <v>0</v>
      </c>
      <c r="BL106" s="160" t="s">
        <v>89</v>
      </c>
      <c r="BM106" s="160" t="s">
        <v>312</v>
      </c>
    </row>
    <row r="107" spans="2:47" s="15" customFormat="1" ht="27" customHeight="1">
      <c r="B107" s="17"/>
      <c r="D107" s="126" t="s">
        <v>81</v>
      </c>
      <c r="F107" s="127" t="s">
        <v>313</v>
      </c>
      <c r="L107" s="16"/>
      <c r="M107" s="179"/>
      <c r="N107" s="17"/>
      <c r="O107" s="17"/>
      <c r="P107" s="17"/>
      <c r="Q107" s="17"/>
      <c r="R107" s="17"/>
      <c r="S107" s="17"/>
      <c r="T107" s="180"/>
      <c r="AT107" s="160" t="s">
        <v>81</v>
      </c>
      <c r="AU107" s="160" t="s">
        <v>82</v>
      </c>
    </row>
    <row r="108" spans="2:65" s="15" customFormat="1" ht="31.5" customHeight="1">
      <c r="B108" s="119"/>
      <c r="C108" s="120" t="s">
        <v>104</v>
      </c>
      <c r="D108" s="120" t="s">
        <v>77</v>
      </c>
      <c r="E108" s="121" t="s">
        <v>314</v>
      </c>
      <c r="F108" s="122" t="s">
        <v>315</v>
      </c>
      <c r="G108" s="123" t="s">
        <v>85</v>
      </c>
      <c r="H108" s="124">
        <v>520</v>
      </c>
      <c r="I108" s="125">
        <v>0</v>
      </c>
      <c r="J108" s="125">
        <f>ROUND(I108*H108,2)</f>
        <v>0</v>
      </c>
      <c r="K108" s="122"/>
      <c r="L108" s="16"/>
      <c r="M108" s="174"/>
      <c r="N108" s="175" t="s">
        <v>24</v>
      </c>
      <c r="O108" s="176"/>
      <c r="P108" s="176"/>
      <c r="Q108" s="176"/>
      <c r="R108" s="176"/>
      <c r="S108" s="176"/>
      <c r="T108" s="177"/>
      <c r="AR108" s="160" t="s">
        <v>89</v>
      </c>
      <c r="AT108" s="160" t="s">
        <v>77</v>
      </c>
      <c r="AU108" s="160" t="s">
        <v>82</v>
      </c>
      <c r="AY108" s="160" t="s">
        <v>273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60" t="s">
        <v>76</v>
      </c>
      <c r="BK108" s="178">
        <f>ROUND(I108*H108,2)</f>
        <v>0</v>
      </c>
      <c r="BL108" s="160" t="s">
        <v>89</v>
      </c>
      <c r="BM108" s="160" t="s">
        <v>316</v>
      </c>
    </row>
    <row r="109" spans="2:47" s="15" customFormat="1" ht="13.5" customHeight="1">
      <c r="B109" s="17"/>
      <c r="D109" s="126" t="s">
        <v>81</v>
      </c>
      <c r="F109" s="127" t="s">
        <v>317</v>
      </c>
      <c r="L109" s="16"/>
      <c r="M109" s="179"/>
      <c r="N109" s="17"/>
      <c r="O109" s="17"/>
      <c r="P109" s="17"/>
      <c r="Q109" s="17"/>
      <c r="R109" s="17"/>
      <c r="S109" s="17"/>
      <c r="T109" s="180"/>
      <c r="AT109" s="160" t="s">
        <v>81</v>
      </c>
      <c r="AU109" s="160" t="s">
        <v>82</v>
      </c>
    </row>
    <row r="110" spans="2:65" s="15" customFormat="1" ht="22.5" customHeight="1">
      <c r="B110" s="119"/>
      <c r="C110" s="120" t="s">
        <v>107</v>
      </c>
      <c r="D110" s="120" t="s">
        <v>77</v>
      </c>
      <c r="E110" s="121" t="s">
        <v>318</v>
      </c>
      <c r="F110" s="122" t="s">
        <v>319</v>
      </c>
      <c r="G110" s="123" t="s">
        <v>85</v>
      </c>
      <c r="H110" s="124">
        <v>520</v>
      </c>
      <c r="I110" s="125">
        <v>0</v>
      </c>
      <c r="J110" s="125">
        <f>ROUND(I110*H110,2)</f>
        <v>0</v>
      </c>
      <c r="K110" s="122"/>
      <c r="L110" s="16"/>
      <c r="M110" s="174"/>
      <c r="N110" s="175" t="s">
        <v>24</v>
      </c>
      <c r="O110" s="176"/>
      <c r="P110" s="176"/>
      <c r="Q110" s="176"/>
      <c r="R110" s="176"/>
      <c r="S110" s="176"/>
      <c r="T110" s="177"/>
      <c r="AR110" s="160" t="s">
        <v>89</v>
      </c>
      <c r="AT110" s="160" t="s">
        <v>77</v>
      </c>
      <c r="AU110" s="160" t="s">
        <v>82</v>
      </c>
      <c r="AY110" s="160" t="s">
        <v>273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60" t="s">
        <v>76</v>
      </c>
      <c r="BK110" s="178">
        <f>ROUND(I110*H110,2)</f>
        <v>0</v>
      </c>
      <c r="BL110" s="160" t="s">
        <v>89</v>
      </c>
      <c r="BM110" s="160" t="s">
        <v>320</v>
      </c>
    </row>
    <row r="111" spans="2:47" s="15" customFormat="1" ht="13.5" customHeight="1">
      <c r="B111" s="17"/>
      <c r="D111" s="126" t="s">
        <v>81</v>
      </c>
      <c r="F111" s="127" t="s">
        <v>321</v>
      </c>
      <c r="L111" s="16"/>
      <c r="M111" s="179"/>
      <c r="N111" s="17"/>
      <c r="O111" s="17"/>
      <c r="P111" s="17"/>
      <c r="Q111" s="17"/>
      <c r="R111" s="17"/>
      <c r="S111" s="17"/>
      <c r="T111" s="180"/>
      <c r="AT111" s="160" t="s">
        <v>81</v>
      </c>
      <c r="AU111" s="160" t="s">
        <v>82</v>
      </c>
    </row>
    <row r="112" spans="2:65" s="15" customFormat="1" ht="22.5" customHeight="1">
      <c r="B112" s="119"/>
      <c r="C112" s="120" t="s">
        <v>110</v>
      </c>
      <c r="D112" s="120" t="s">
        <v>77</v>
      </c>
      <c r="E112" s="121" t="s">
        <v>322</v>
      </c>
      <c r="F112" s="122" t="s">
        <v>323</v>
      </c>
      <c r="G112" s="123" t="s">
        <v>203</v>
      </c>
      <c r="H112" s="124">
        <f>H114</f>
        <v>12.528</v>
      </c>
      <c r="I112" s="125">
        <v>0</v>
      </c>
      <c r="J112" s="125">
        <f>ROUND(I112*H112,2)</f>
        <v>0</v>
      </c>
      <c r="K112" s="122"/>
      <c r="L112" s="16"/>
      <c r="M112" s="174"/>
      <c r="N112" s="175" t="s">
        <v>24</v>
      </c>
      <c r="O112" s="176"/>
      <c r="P112" s="176"/>
      <c r="Q112" s="176"/>
      <c r="R112" s="176"/>
      <c r="S112" s="176"/>
      <c r="T112" s="177"/>
      <c r="AR112" s="160" t="s">
        <v>89</v>
      </c>
      <c r="AT112" s="160" t="s">
        <v>77</v>
      </c>
      <c r="AU112" s="160" t="s">
        <v>82</v>
      </c>
      <c r="AY112" s="160" t="s">
        <v>273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160" t="s">
        <v>76</v>
      </c>
      <c r="BK112" s="178">
        <f>ROUND(I112*H112,2)</f>
        <v>0</v>
      </c>
      <c r="BL112" s="160" t="s">
        <v>89</v>
      </c>
      <c r="BM112" s="160" t="s">
        <v>324</v>
      </c>
    </row>
    <row r="113" spans="2:47" s="15" customFormat="1" ht="27" customHeight="1">
      <c r="B113" s="17"/>
      <c r="D113" s="126" t="s">
        <v>81</v>
      </c>
      <c r="F113" s="127" t="s">
        <v>325</v>
      </c>
      <c r="L113" s="16"/>
      <c r="M113" s="179"/>
      <c r="N113" s="17"/>
      <c r="O113" s="17"/>
      <c r="P113" s="17"/>
      <c r="Q113" s="17"/>
      <c r="R113" s="17"/>
      <c r="S113" s="17"/>
      <c r="T113" s="180"/>
      <c r="AT113" s="160" t="s">
        <v>81</v>
      </c>
      <c r="AU113" s="160" t="s">
        <v>82</v>
      </c>
    </row>
    <row r="114" spans="2:51" s="181" customFormat="1" ht="13.5" customHeight="1">
      <c r="B114" s="182"/>
      <c r="D114" s="126" t="s">
        <v>204</v>
      </c>
      <c r="E114" s="183"/>
      <c r="F114" s="184" t="s">
        <v>326</v>
      </c>
      <c r="H114" s="185">
        <f>(9*0.8*0.8*1.3+5*0.8*0.8*1.2+2*0.5*1*0.6+1*1*0.6)</f>
        <v>12.528</v>
      </c>
      <c r="L114" s="186"/>
      <c r="M114" s="187"/>
      <c r="N114" s="182"/>
      <c r="O114" s="182"/>
      <c r="P114" s="182"/>
      <c r="Q114" s="182"/>
      <c r="R114" s="182"/>
      <c r="S114" s="182"/>
      <c r="T114" s="188"/>
      <c r="AT114" s="189" t="s">
        <v>204</v>
      </c>
      <c r="AU114" s="189" t="s">
        <v>82</v>
      </c>
      <c r="AV114" s="181" t="s">
        <v>82</v>
      </c>
      <c r="AW114" s="181" t="s">
        <v>281</v>
      </c>
      <c r="AX114" s="181" t="s">
        <v>76</v>
      </c>
      <c r="AY114" s="189" t="s">
        <v>273</v>
      </c>
    </row>
    <row r="115" spans="2:65" s="15" customFormat="1" ht="22.5" customHeight="1">
      <c r="B115" s="119"/>
      <c r="C115" s="120" t="s">
        <v>113</v>
      </c>
      <c r="D115" s="120" t="s">
        <v>77</v>
      </c>
      <c r="E115" s="121" t="s">
        <v>327</v>
      </c>
      <c r="F115" s="122" t="s">
        <v>328</v>
      </c>
      <c r="G115" s="123" t="s">
        <v>203</v>
      </c>
      <c r="H115" s="124">
        <f>H118</f>
        <v>82.89500000000001</v>
      </c>
      <c r="I115" s="125">
        <v>0</v>
      </c>
      <c r="J115" s="125">
        <f>ROUND(I115*H115,2)</f>
        <v>0</v>
      </c>
      <c r="K115" s="122"/>
      <c r="L115" s="16"/>
      <c r="M115" s="174"/>
      <c r="N115" s="175" t="s">
        <v>24</v>
      </c>
      <c r="O115" s="176"/>
      <c r="P115" s="176"/>
      <c r="Q115" s="176"/>
      <c r="R115" s="176"/>
      <c r="S115" s="176"/>
      <c r="T115" s="177"/>
      <c r="AR115" s="160" t="s">
        <v>89</v>
      </c>
      <c r="AT115" s="160" t="s">
        <v>77</v>
      </c>
      <c r="AU115" s="160" t="s">
        <v>82</v>
      </c>
      <c r="AY115" s="160" t="s">
        <v>273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160" t="s">
        <v>76</v>
      </c>
      <c r="BK115" s="178">
        <f>ROUND(I115*H115,2)</f>
        <v>0</v>
      </c>
      <c r="BL115" s="160" t="s">
        <v>89</v>
      </c>
      <c r="BM115" s="160" t="s">
        <v>329</v>
      </c>
    </row>
    <row r="116" spans="2:47" s="15" customFormat="1" ht="27" customHeight="1">
      <c r="B116" s="17"/>
      <c r="D116" s="128" t="s">
        <v>81</v>
      </c>
      <c r="F116" s="129" t="s">
        <v>330</v>
      </c>
      <c r="L116" s="16"/>
      <c r="M116" s="179"/>
      <c r="N116" s="17"/>
      <c r="O116" s="17"/>
      <c r="P116" s="17"/>
      <c r="Q116" s="17"/>
      <c r="R116" s="17"/>
      <c r="S116" s="17"/>
      <c r="T116" s="180"/>
      <c r="AT116" s="160" t="s">
        <v>81</v>
      </c>
      <c r="AU116" s="160" t="s">
        <v>82</v>
      </c>
    </row>
    <row r="117" spans="2:51" s="195" customFormat="1" ht="13.5" customHeight="1">
      <c r="B117" s="196"/>
      <c r="D117" s="128" t="s">
        <v>204</v>
      </c>
      <c r="E117" s="197"/>
      <c r="F117" s="198" t="s">
        <v>331</v>
      </c>
      <c r="H117" s="197"/>
      <c r="L117" s="199"/>
      <c r="M117" s="200"/>
      <c r="N117" s="196"/>
      <c r="O117" s="196"/>
      <c r="P117" s="196"/>
      <c r="Q117" s="196"/>
      <c r="R117" s="196"/>
      <c r="S117" s="196"/>
      <c r="T117" s="201"/>
      <c r="AT117" s="197" t="s">
        <v>204</v>
      </c>
      <c r="AU117" s="197" t="s">
        <v>82</v>
      </c>
      <c r="AV117" s="195" t="s">
        <v>76</v>
      </c>
      <c r="AW117" s="195" t="s">
        <v>281</v>
      </c>
      <c r="AX117" s="195" t="s">
        <v>272</v>
      </c>
      <c r="AY117" s="197" t="s">
        <v>273</v>
      </c>
    </row>
    <row r="118" spans="2:51" s="15" customFormat="1" ht="24.75" customHeight="1">
      <c r="B118" s="17"/>
      <c r="D118" s="147" t="s">
        <v>204</v>
      </c>
      <c r="E118" s="160"/>
      <c r="F118" s="202" t="s">
        <v>332</v>
      </c>
      <c r="H118" s="203">
        <f>(227*0.35*0.7+102*0.35*0.5+16*0.35*0.8+9*0.5*1.1)</f>
        <v>82.89500000000001</v>
      </c>
      <c r="L118" s="16"/>
      <c r="M118" s="179"/>
      <c r="N118" s="17"/>
      <c r="O118" s="17"/>
      <c r="P118" s="17"/>
      <c r="Q118" s="17"/>
      <c r="R118" s="17"/>
      <c r="S118" s="17"/>
      <c r="T118" s="180"/>
      <c r="AT118" s="160" t="s">
        <v>204</v>
      </c>
      <c r="AU118" s="160" t="s">
        <v>82</v>
      </c>
      <c r="AV118" s="15" t="s">
        <v>82</v>
      </c>
      <c r="AW118" s="15" t="s">
        <v>281</v>
      </c>
      <c r="AX118" s="15" t="s">
        <v>272</v>
      </c>
      <c r="AY118" s="160" t="s">
        <v>273</v>
      </c>
    </row>
    <row r="119" spans="2:65" s="15" customFormat="1" ht="31.5" customHeight="1">
      <c r="B119" s="119"/>
      <c r="C119" s="120" t="s">
        <v>116</v>
      </c>
      <c r="D119" s="120" t="s">
        <v>77</v>
      </c>
      <c r="E119" s="121" t="s">
        <v>333</v>
      </c>
      <c r="F119" s="122" t="s">
        <v>334</v>
      </c>
      <c r="G119" s="123" t="s">
        <v>203</v>
      </c>
      <c r="H119" s="124">
        <v>82.895</v>
      </c>
      <c r="I119" s="125">
        <v>0</v>
      </c>
      <c r="J119" s="125">
        <f>ROUND(I119*H119,2)</f>
        <v>0</v>
      </c>
      <c r="K119" s="122"/>
      <c r="L119" s="16"/>
      <c r="M119" s="174"/>
      <c r="N119" s="175" t="s">
        <v>24</v>
      </c>
      <c r="O119" s="176"/>
      <c r="P119" s="176"/>
      <c r="Q119" s="176"/>
      <c r="R119" s="176"/>
      <c r="S119" s="176"/>
      <c r="T119" s="177"/>
      <c r="AR119" s="160" t="s">
        <v>89</v>
      </c>
      <c r="AT119" s="160" t="s">
        <v>77</v>
      </c>
      <c r="AU119" s="160" t="s">
        <v>82</v>
      </c>
      <c r="AY119" s="160" t="s">
        <v>273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60" t="s">
        <v>76</v>
      </c>
      <c r="BK119" s="178">
        <f>ROUND(I119*H119,2)</f>
        <v>0</v>
      </c>
      <c r="BL119" s="160" t="s">
        <v>89</v>
      </c>
      <c r="BM119" s="160" t="s">
        <v>335</v>
      </c>
    </row>
    <row r="120" spans="2:47" s="15" customFormat="1" ht="35.25" customHeight="1">
      <c r="B120" s="17"/>
      <c r="D120" s="126" t="s">
        <v>81</v>
      </c>
      <c r="F120" s="127" t="s">
        <v>336</v>
      </c>
      <c r="L120" s="16"/>
      <c r="M120" s="179"/>
      <c r="N120" s="17"/>
      <c r="O120" s="17"/>
      <c r="P120" s="17"/>
      <c r="Q120" s="17"/>
      <c r="R120" s="17"/>
      <c r="S120" s="17"/>
      <c r="T120" s="180"/>
      <c r="AT120" s="160" t="s">
        <v>81</v>
      </c>
      <c r="AU120" s="160" t="s">
        <v>82</v>
      </c>
    </row>
    <row r="121" spans="2:52" s="204" customFormat="1" ht="13.5" customHeight="1">
      <c r="B121" s="205"/>
      <c r="D121" s="147" t="s">
        <v>204</v>
      </c>
      <c r="E121" s="206"/>
      <c r="F121" s="202"/>
      <c r="H121" s="203"/>
      <c r="L121" s="207"/>
      <c r="M121" s="208"/>
      <c r="N121" s="205"/>
      <c r="O121" s="205"/>
      <c r="P121" s="205"/>
      <c r="Q121" s="205"/>
      <c r="R121" s="205"/>
      <c r="S121" s="205"/>
      <c r="T121" s="209"/>
      <c r="AS121" s="15"/>
      <c r="AT121" s="160" t="s">
        <v>204</v>
      </c>
      <c r="AU121" s="160" t="s">
        <v>82</v>
      </c>
      <c r="AV121" s="15" t="s">
        <v>82</v>
      </c>
      <c r="AW121" s="15" t="s">
        <v>281</v>
      </c>
      <c r="AX121" s="15" t="s">
        <v>272</v>
      </c>
      <c r="AY121" s="160" t="s">
        <v>273</v>
      </c>
      <c r="AZ121" s="15"/>
    </row>
    <row r="122" spans="2:65" s="15" customFormat="1" ht="22.5" customHeight="1">
      <c r="B122" s="119"/>
      <c r="C122" s="120" t="s">
        <v>119</v>
      </c>
      <c r="D122" s="120" t="s">
        <v>77</v>
      </c>
      <c r="E122" s="121" t="s">
        <v>337</v>
      </c>
      <c r="F122" s="122" t="s">
        <v>338</v>
      </c>
      <c r="G122" s="123" t="s">
        <v>203</v>
      </c>
      <c r="H122" s="124">
        <f>H126</f>
        <v>44.80250000000001</v>
      </c>
      <c r="I122" s="125">
        <v>0</v>
      </c>
      <c r="J122" s="125">
        <f>ROUND(I122*H122,2)</f>
        <v>0</v>
      </c>
      <c r="K122" s="122"/>
      <c r="L122" s="16"/>
      <c r="M122" s="174"/>
      <c r="N122" s="175" t="s">
        <v>24</v>
      </c>
      <c r="O122" s="176"/>
      <c r="P122" s="176"/>
      <c r="Q122" s="176"/>
      <c r="R122" s="176"/>
      <c r="S122" s="176"/>
      <c r="T122" s="177"/>
      <c r="AR122" s="160" t="s">
        <v>89</v>
      </c>
      <c r="AT122" s="160" t="s">
        <v>77</v>
      </c>
      <c r="AU122" s="160" t="s">
        <v>82</v>
      </c>
      <c r="AY122" s="160" t="s">
        <v>273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60" t="s">
        <v>76</v>
      </c>
      <c r="BK122" s="178">
        <f>ROUND(I122*H122,2)</f>
        <v>0</v>
      </c>
      <c r="BL122" s="160" t="s">
        <v>89</v>
      </c>
      <c r="BM122" s="160" t="s">
        <v>339</v>
      </c>
    </row>
    <row r="123" spans="2:47" s="15" customFormat="1" ht="40.5" customHeight="1">
      <c r="B123" s="17"/>
      <c r="D123" s="126" t="s">
        <v>81</v>
      </c>
      <c r="F123" s="127" t="s">
        <v>340</v>
      </c>
      <c r="L123" s="16"/>
      <c r="M123" s="179"/>
      <c r="N123" s="17"/>
      <c r="O123" s="17"/>
      <c r="P123" s="17"/>
      <c r="Q123" s="17"/>
      <c r="R123" s="17"/>
      <c r="S123" s="17"/>
      <c r="T123" s="180"/>
      <c r="AT123" s="160" t="s">
        <v>81</v>
      </c>
      <c r="AU123" s="160" t="s">
        <v>82</v>
      </c>
    </row>
    <row r="124" spans="2:51" s="210" customFormat="1" ht="14.25" customHeight="1">
      <c r="B124" s="211"/>
      <c r="D124" s="212" t="s">
        <v>204</v>
      </c>
      <c r="E124" s="213"/>
      <c r="F124" s="202" t="s">
        <v>341</v>
      </c>
      <c r="H124" s="203">
        <f>(204*0.35*0.1)</f>
        <v>7.140000000000001</v>
      </c>
      <c r="L124" s="214"/>
      <c r="M124" s="215"/>
      <c r="N124" s="211"/>
      <c r="O124" s="211"/>
      <c r="P124" s="211"/>
      <c r="Q124" s="211"/>
      <c r="R124" s="211"/>
      <c r="S124" s="211"/>
      <c r="T124" s="216"/>
      <c r="AT124" s="213" t="s">
        <v>204</v>
      </c>
      <c r="AU124" s="213" t="s">
        <v>82</v>
      </c>
      <c r="AV124" s="210" t="s">
        <v>82</v>
      </c>
      <c r="AW124" s="210" t="s">
        <v>281</v>
      </c>
      <c r="AX124" s="210" t="s">
        <v>272</v>
      </c>
      <c r="AY124" s="213" t="s">
        <v>273</v>
      </c>
    </row>
    <row r="125" spans="2:51" s="210" customFormat="1" ht="24.75" customHeight="1">
      <c r="B125" s="211"/>
      <c r="D125" s="212" t="s">
        <v>204</v>
      </c>
      <c r="E125" s="213"/>
      <c r="F125" s="202" t="s">
        <v>342</v>
      </c>
      <c r="H125" s="203">
        <f>(20*0.35*0.7+19*0.35*0.8+33*0.35*0.55+69*0.35*0.6+9*0.5*1.2+2*1*0.5*0.6+1*1*0.6)</f>
        <v>37.66250000000001</v>
      </c>
      <c r="L125" s="214"/>
      <c r="M125" s="215"/>
      <c r="N125" s="211"/>
      <c r="O125" s="211"/>
      <c r="P125" s="211"/>
      <c r="Q125" s="211"/>
      <c r="R125" s="211"/>
      <c r="S125" s="211"/>
      <c r="T125" s="216"/>
      <c r="AT125" s="213" t="s">
        <v>204</v>
      </c>
      <c r="AU125" s="213" t="s">
        <v>82</v>
      </c>
      <c r="AV125" s="210" t="s">
        <v>82</v>
      </c>
      <c r="AW125" s="210" t="s">
        <v>281</v>
      </c>
      <c r="AX125" s="210" t="s">
        <v>272</v>
      </c>
      <c r="AY125" s="213" t="s">
        <v>273</v>
      </c>
    </row>
    <row r="126" spans="2:51" s="210" customFormat="1" ht="14.25" customHeight="1">
      <c r="B126" s="211"/>
      <c r="D126" s="212" t="s">
        <v>204</v>
      </c>
      <c r="E126" s="213"/>
      <c r="F126" s="202" t="s">
        <v>343</v>
      </c>
      <c r="H126" s="203">
        <f>SUM(H124:H125)</f>
        <v>44.80250000000001</v>
      </c>
      <c r="L126" s="214"/>
      <c r="M126" s="215"/>
      <c r="N126" s="211"/>
      <c r="O126" s="211"/>
      <c r="P126" s="211"/>
      <c r="Q126" s="211"/>
      <c r="R126" s="211"/>
      <c r="S126" s="211"/>
      <c r="T126" s="216"/>
      <c r="AT126" s="213" t="s">
        <v>204</v>
      </c>
      <c r="AU126" s="213" t="s">
        <v>82</v>
      </c>
      <c r="AV126" s="210" t="s">
        <v>82</v>
      </c>
      <c r="AW126" s="210" t="s">
        <v>281</v>
      </c>
      <c r="AX126" s="210" t="s">
        <v>272</v>
      </c>
      <c r="AY126" s="213" t="s">
        <v>273</v>
      </c>
    </row>
    <row r="127" spans="2:65" s="15" customFormat="1" ht="31.5" customHeight="1">
      <c r="B127" s="119"/>
      <c r="C127" s="120" t="s">
        <v>344</v>
      </c>
      <c r="D127" s="120" t="s">
        <v>77</v>
      </c>
      <c r="E127" s="121" t="s">
        <v>345</v>
      </c>
      <c r="F127" s="122" t="s">
        <v>346</v>
      </c>
      <c r="G127" s="123" t="s">
        <v>203</v>
      </c>
      <c r="H127" s="124">
        <v>89.606</v>
      </c>
      <c r="I127" s="125">
        <v>0</v>
      </c>
      <c r="J127" s="125">
        <f>ROUND(I127*H127,2)</f>
        <v>0</v>
      </c>
      <c r="K127" s="122"/>
      <c r="L127" s="16"/>
      <c r="M127" s="174"/>
      <c r="N127" s="175" t="s">
        <v>24</v>
      </c>
      <c r="O127" s="176"/>
      <c r="P127" s="176"/>
      <c r="Q127" s="176"/>
      <c r="R127" s="176"/>
      <c r="S127" s="176"/>
      <c r="T127" s="177"/>
      <c r="AR127" s="160" t="s">
        <v>89</v>
      </c>
      <c r="AT127" s="160" t="s">
        <v>77</v>
      </c>
      <c r="AU127" s="160" t="s">
        <v>82</v>
      </c>
      <c r="AY127" s="160" t="s">
        <v>273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60" t="s">
        <v>76</v>
      </c>
      <c r="BK127" s="178">
        <f>ROUND(I127*H127,2)</f>
        <v>0</v>
      </c>
      <c r="BL127" s="160" t="s">
        <v>89</v>
      </c>
      <c r="BM127" s="160" t="s">
        <v>347</v>
      </c>
    </row>
    <row r="128" spans="2:47" s="15" customFormat="1" ht="40.5" customHeight="1">
      <c r="B128" s="17"/>
      <c r="D128" s="126" t="s">
        <v>81</v>
      </c>
      <c r="F128" s="127" t="s">
        <v>348</v>
      </c>
      <c r="L128" s="16"/>
      <c r="M128" s="179"/>
      <c r="N128" s="17"/>
      <c r="O128" s="17"/>
      <c r="P128" s="17"/>
      <c r="Q128" s="17"/>
      <c r="R128" s="17"/>
      <c r="S128" s="17"/>
      <c r="T128" s="180"/>
      <c r="AT128" s="160" t="s">
        <v>81</v>
      </c>
      <c r="AU128" s="160" t="s">
        <v>82</v>
      </c>
    </row>
    <row r="129" spans="2:65" s="15" customFormat="1" ht="22.5" customHeight="1">
      <c r="B129" s="119"/>
      <c r="C129" s="120" t="s">
        <v>349</v>
      </c>
      <c r="D129" s="120" t="s">
        <v>77</v>
      </c>
      <c r="E129" s="121" t="s">
        <v>350</v>
      </c>
      <c r="F129" s="122" t="s">
        <v>351</v>
      </c>
      <c r="G129" s="123" t="s">
        <v>203</v>
      </c>
      <c r="H129" s="124">
        <v>44.803</v>
      </c>
      <c r="I129" s="125">
        <v>0</v>
      </c>
      <c r="J129" s="125">
        <f>ROUND(I129*H129,2)</f>
        <v>0</v>
      </c>
      <c r="K129" s="122"/>
      <c r="L129" s="16"/>
      <c r="M129" s="174"/>
      <c r="N129" s="175" t="s">
        <v>24</v>
      </c>
      <c r="O129" s="176"/>
      <c r="P129" s="176"/>
      <c r="Q129" s="176"/>
      <c r="R129" s="176"/>
      <c r="S129" s="176"/>
      <c r="T129" s="177"/>
      <c r="AR129" s="160" t="s">
        <v>89</v>
      </c>
      <c r="AT129" s="160" t="s">
        <v>77</v>
      </c>
      <c r="AU129" s="160" t="s">
        <v>82</v>
      </c>
      <c r="AY129" s="160" t="s">
        <v>273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60" t="s">
        <v>76</v>
      </c>
      <c r="BK129" s="178">
        <f>ROUND(I129*H129,2)</f>
        <v>0</v>
      </c>
      <c r="BL129" s="160" t="s">
        <v>89</v>
      </c>
      <c r="BM129" s="160" t="s">
        <v>352</v>
      </c>
    </row>
    <row r="130" spans="2:47" s="15" customFormat="1" ht="27" customHeight="1">
      <c r="B130" s="17"/>
      <c r="D130" s="126" t="s">
        <v>81</v>
      </c>
      <c r="F130" s="127" t="s">
        <v>353</v>
      </c>
      <c r="L130" s="16"/>
      <c r="M130" s="179"/>
      <c r="N130" s="17"/>
      <c r="O130" s="17"/>
      <c r="P130" s="17"/>
      <c r="Q130" s="17"/>
      <c r="R130" s="17"/>
      <c r="S130" s="17"/>
      <c r="T130" s="180"/>
      <c r="AT130" s="160" t="s">
        <v>81</v>
      </c>
      <c r="AU130" s="160" t="s">
        <v>82</v>
      </c>
    </row>
    <row r="131" spans="2:65" s="15" customFormat="1" ht="22.5" customHeight="1">
      <c r="B131" s="119"/>
      <c r="C131" s="120" t="s">
        <v>354</v>
      </c>
      <c r="D131" s="120" t="s">
        <v>77</v>
      </c>
      <c r="E131" s="121" t="s">
        <v>355</v>
      </c>
      <c r="F131" s="122" t="s">
        <v>356</v>
      </c>
      <c r="G131" s="123" t="s">
        <v>203</v>
      </c>
      <c r="H131" s="124">
        <v>44.803</v>
      </c>
      <c r="I131" s="125">
        <v>0</v>
      </c>
      <c r="J131" s="125">
        <f>ROUND(I131*H131,2)</f>
        <v>0</v>
      </c>
      <c r="K131" s="122"/>
      <c r="L131" s="16"/>
      <c r="M131" s="174"/>
      <c r="N131" s="175" t="s">
        <v>24</v>
      </c>
      <c r="O131" s="176"/>
      <c r="P131" s="176"/>
      <c r="Q131" s="176"/>
      <c r="R131" s="176"/>
      <c r="S131" s="176"/>
      <c r="T131" s="177"/>
      <c r="AR131" s="160" t="s">
        <v>89</v>
      </c>
      <c r="AT131" s="160" t="s">
        <v>77</v>
      </c>
      <c r="AU131" s="160" t="s">
        <v>82</v>
      </c>
      <c r="AY131" s="160" t="s">
        <v>273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60" t="s">
        <v>76</v>
      </c>
      <c r="BK131" s="178">
        <f>ROUND(I131*H131,2)</f>
        <v>0</v>
      </c>
      <c r="BL131" s="160" t="s">
        <v>89</v>
      </c>
      <c r="BM131" s="160" t="s">
        <v>357</v>
      </c>
    </row>
    <row r="132" spans="2:47" s="15" customFormat="1" ht="13.5" customHeight="1">
      <c r="B132" s="17"/>
      <c r="D132" s="126" t="s">
        <v>81</v>
      </c>
      <c r="F132" s="127" t="s">
        <v>356</v>
      </c>
      <c r="L132" s="16"/>
      <c r="M132" s="179"/>
      <c r="N132" s="17"/>
      <c r="O132" s="17"/>
      <c r="P132" s="17"/>
      <c r="Q132" s="17"/>
      <c r="R132" s="17"/>
      <c r="S132" s="17"/>
      <c r="T132" s="180"/>
      <c r="AT132" s="160" t="s">
        <v>81</v>
      </c>
      <c r="AU132" s="160" t="s">
        <v>82</v>
      </c>
    </row>
    <row r="133" spans="2:65" s="15" customFormat="1" ht="22.5" customHeight="1">
      <c r="B133" s="119"/>
      <c r="C133" s="120" t="s">
        <v>358</v>
      </c>
      <c r="D133" s="120" t="s">
        <v>77</v>
      </c>
      <c r="E133" s="121" t="s">
        <v>359</v>
      </c>
      <c r="F133" s="217" t="s">
        <v>360</v>
      </c>
      <c r="G133" s="123" t="s">
        <v>203</v>
      </c>
      <c r="H133" s="124">
        <v>44.803</v>
      </c>
      <c r="I133" s="125">
        <v>0</v>
      </c>
      <c r="J133" s="125">
        <f>ROUND(I133*H133,2)</f>
        <v>0</v>
      </c>
      <c r="K133" s="122"/>
      <c r="L133" s="16"/>
      <c r="M133" s="174"/>
      <c r="N133" s="175" t="s">
        <v>24</v>
      </c>
      <c r="O133" s="176"/>
      <c r="P133" s="176"/>
      <c r="Q133" s="176"/>
      <c r="R133" s="176"/>
      <c r="S133" s="176"/>
      <c r="T133" s="177"/>
      <c r="AR133" s="160" t="s">
        <v>89</v>
      </c>
      <c r="AT133" s="160" t="s">
        <v>77</v>
      </c>
      <c r="AU133" s="160" t="s">
        <v>82</v>
      </c>
      <c r="AY133" s="160" t="s">
        <v>273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60" t="s">
        <v>76</v>
      </c>
      <c r="BK133" s="178">
        <f>ROUND(I133*H133,2)</f>
        <v>0</v>
      </c>
      <c r="BL133" s="160" t="s">
        <v>89</v>
      </c>
      <c r="BM133" s="160" t="s">
        <v>361</v>
      </c>
    </row>
    <row r="134" spans="2:47" s="15" customFormat="1" ht="13.5" customHeight="1">
      <c r="B134" s="17"/>
      <c r="D134" s="128" t="s">
        <v>81</v>
      </c>
      <c r="F134" s="129" t="s">
        <v>362</v>
      </c>
      <c r="L134" s="16"/>
      <c r="M134" s="179"/>
      <c r="N134" s="17"/>
      <c r="O134" s="17"/>
      <c r="P134" s="17"/>
      <c r="Q134" s="17"/>
      <c r="R134" s="17"/>
      <c r="S134" s="17"/>
      <c r="T134" s="180"/>
      <c r="AT134" s="160" t="s">
        <v>81</v>
      </c>
      <c r="AU134" s="160" t="s">
        <v>82</v>
      </c>
    </row>
    <row r="135" spans="2:65" s="15" customFormat="1" ht="22.5" customHeight="1">
      <c r="B135" s="119"/>
      <c r="C135" s="120" t="s">
        <v>363</v>
      </c>
      <c r="D135" s="120" t="s">
        <v>77</v>
      </c>
      <c r="E135" s="121" t="s">
        <v>364</v>
      </c>
      <c r="F135" s="122" t="s">
        <v>365</v>
      </c>
      <c r="G135" s="123" t="s">
        <v>203</v>
      </c>
      <c r="H135" s="124">
        <f>H137</f>
        <v>72.9625</v>
      </c>
      <c r="I135" s="125">
        <v>0</v>
      </c>
      <c r="J135" s="125">
        <f>ROUND(I135*H135,2)</f>
        <v>0</v>
      </c>
      <c r="K135" s="122"/>
      <c r="L135" s="16"/>
      <c r="M135" s="174"/>
      <c r="N135" s="175" t="s">
        <v>24</v>
      </c>
      <c r="O135" s="176"/>
      <c r="P135" s="176"/>
      <c r="Q135" s="176"/>
      <c r="R135" s="176"/>
      <c r="S135" s="176"/>
      <c r="T135" s="177"/>
      <c r="AR135" s="160" t="s">
        <v>89</v>
      </c>
      <c r="AT135" s="160" t="s">
        <v>77</v>
      </c>
      <c r="AU135" s="160" t="s">
        <v>82</v>
      </c>
      <c r="AY135" s="160" t="s">
        <v>273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60" t="s">
        <v>76</v>
      </c>
      <c r="BK135" s="178">
        <f>ROUND(I135*H135,2)</f>
        <v>0</v>
      </c>
      <c r="BL135" s="160" t="s">
        <v>89</v>
      </c>
      <c r="BM135" s="160" t="s">
        <v>366</v>
      </c>
    </row>
    <row r="136" spans="2:47" s="15" customFormat="1" ht="27" customHeight="1">
      <c r="B136" s="17"/>
      <c r="D136" s="128" t="s">
        <v>81</v>
      </c>
      <c r="F136" s="129" t="s">
        <v>367</v>
      </c>
      <c r="L136" s="16"/>
      <c r="M136" s="179"/>
      <c r="N136" s="17"/>
      <c r="O136" s="17"/>
      <c r="P136" s="17"/>
      <c r="Q136" s="17"/>
      <c r="R136" s="17"/>
      <c r="S136" s="17"/>
      <c r="T136" s="180"/>
      <c r="AT136" s="160" t="s">
        <v>81</v>
      </c>
      <c r="AU136" s="160" t="s">
        <v>82</v>
      </c>
    </row>
    <row r="137" spans="2:47" s="15" customFormat="1" ht="17.25" customHeight="1">
      <c r="B137" s="17"/>
      <c r="D137" s="128" t="s">
        <v>204</v>
      </c>
      <c r="F137" s="129" t="s">
        <v>368</v>
      </c>
      <c r="H137" s="15">
        <f>(227*0.35*0.65+102*0.35*0.45+16*0.35*0.3+9*0.5*0.55+2*1*0.5*0.55+1*1*0.55)</f>
        <v>72.9625</v>
      </c>
      <c r="L137" s="16"/>
      <c r="M137" s="179"/>
      <c r="N137" s="17"/>
      <c r="O137" s="17"/>
      <c r="P137" s="17"/>
      <c r="Q137" s="17"/>
      <c r="R137" s="17"/>
      <c r="S137" s="17"/>
      <c r="T137" s="180"/>
      <c r="AT137" s="160"/>
      <c r="AU137" s="160"/>
    </row>
    <row r="138" spans="2:65" s="15" customFormat="1" ht="22.5" customHeight="1">
      <c r="B138" s="119"/>
      <c r="C138" s="120" t="s">
        <v>369</v>
      </c>
      <c r="D138" s="120" t="s">
        <v>77</v>
      </c>
      <c r="E138" s="121" t="s">
        <v>370</v>
      </c>
      <c r="F138" s="122" t="s">
        <v>371</v>
      </c>
      <c r="G138" s="123" t="s">
        <v>277</v>
      </c>
      <c r="H138" s="124">
        <f>H140</f>
        <v>102</v>
      </c>
      <c r="I138" s="125">
        <v>0</v>
      </c>
      <c r="J138" s="125">
        <f>ROUND(I138*H138,2)</f>
        <v>0</v>
      </c>
      <c r="K138" s="122"/>
      <c r="L138" s="16"/>
      <c r="M138" s="174"/>
      <c r="N138" s="175" t="s">
        <v>24</v>
      </c>
      <c r="O138" s="176"/>
      <c r="P138" s="176"/>
      <c r="Q138" s="176"/>
      <c r="R138" s="176"/>
      <c r="S138" s="176"/>
      <c r="T138" s="177"/>
      <c r="AR138" s="160" t="s">
        <v>89</v>
      </c>
      <c r="AT138" s="160" t="s">
        <v>77</v>
      </c>
      <c r="AU138" s="160" t="s">
        <v>82</v>
      </c>
      <c r="AY138" s="160" t="s">
        <v>273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60" t="s">
        <v>76</v>
      </c>
      <c r="BK138" s="178">
        <f>ROUND(I138*H138,2)</f>
        <v>0</v>
      </c>
      <c r="BL138" s="160" t="s">
        <v>89</v>
      </c>
      <c r="BM138" s="160" t="s">
        <v>372</v>
      </c>
    </row>
    <row r="139" spans="2:47" s="15" customFormat="1" ht="13.5" customHeight="1">
      <c r="B139" s="17"/>
      <c r="D139" s="126" t="s">
        <v>81</v>
      </c>
      <c r="F139" s="127" t="s">
        <v>373</v>
      </c>
      <c r="L139" s="16"/>
      <c r="M139" s="179"/>
      <c r="N139" s="17"/>
      <c r="O139" s="17"/>
      <c r="P139" s="17"/>
      <c r="Q139" s="17"/>
      <c r="R139" s="17"/>
      <c r="S139" s="17"/>
      <c r="T139" s="180"/>
      <c r="AT139" s="160" t="s">
        <v>81</v>
      </c>
      <c r="AU139" s="160" t="s">
        <v>82</v>
      </c>
    </row>
    <row r="140" spans="2:51" s="181" customFormat="1" ht="13.5" customHeight="1">
      <c r="B140" s="182"/>
      <c r="D140" s="126" t="s">
        <v>204</v>
      </c>
      <c r="E140" s="183"/>
      <c r="F140" s="184" t="s">
        <v>374</v>
      </c>
      <c r="H140" s="185">
        <f>(204*0.5)</f>
        <v>102</v>
      </c>
      <c r="L140" s="186"/>
      <c r="M140" s="187"/>
      <c r="N140" s="182"/>
      <c r="O140" s="182"/>
      <c r="P140" s="182"/>
      <c r="Q140" s="182"/>
      <c r="R140" s="182"/>
      <c r="S140" s="182"/>
      <c r="T140" s="188"/>
      <c r="AT140" s="189" t="s">
        <v>204</v>
      </c>
      <c r="AU140" s="189" t="s">
        <v>82</v>
      </c>
      <c r="AV140" s="181" t="s">
        <v>82</v>
      </c>
      <c r="AW140" s="181" t="s">
        <v>281</v>
      </c>
      <c r="AX140" s="181" t="s">
        <v>76</v>
      </c>
      <c r="AY140" s="189" t="s">
        <v>273</v>
      </c>
    </row>
    <row r="141" spans="2:65" s="15" customFormat="1" ht="31.5" customHeight="1">
      <c r="B141" s="119"/>
      <c r="C141" s="120" t="s">
        <v>375</v>
      </c>
      <c r="D141" s="120" t="s">
        <v>77</v>
      </c>
      <c r="E141" s="121" t="s">
        <v>376</v>
      </c>
      <c r="F141" s="122" t="s">
        <v>377</v>
      </c>
      <c r="G141" s="123" t="s">
        <v>277</v>
      </c>
      <c r="H141" s="124">
        <f>H143</f>
        <v>204</v>
      </c>
      <c r="I141" s="125">
        <v>0</v>
      </c>
      <c r="J141" s="125">
        <f>ROUND(I141*H141,2)</f>
        <v>0</v>
      </c>
      <c r="K141" s="122"/>
      <c r="L141" s="16"/>
      <c r="M141" s="174"/>
      <c r="N141" s="175" t="s">
        <v>24</v>
      </c>
      <c r="O141" s="176"/>
      <c r="P141" s="176"/>
      <c r="Q141" s="176"/>
      <c r="R141" s="176"/>
      <c r="S141" s="176"/>
      <c r="T141" s="177"/>
      <c r="AR141" s="160" t="s">
        <v>89</v>
      </c>
      <c r="AT141" s="160" t="s">
        <v>77</v>
      </c>
      <c r="AU141" s="160" t="s">
        <v>82</v>
      </c>
      <c r="AY141" s="160" t="s">
        <v>273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60" t="s">
        <v>76</v>
      </c>
      <c r="BK141" s="178">
        <f>ROUND(I141*H141,2)</f>
        <v>0</v>
      </c>
      <c r="BL141" s="160" t="s">
        <v>89</v>
      </c>
      <c r="BM141" s="160" t="s">
        <v>378</v>
      </c>
    </row>
    <row r="142" spans="2:47" s="15" customFormat="1" ht="40.5" customHeight="1">
      <c r="B142" s="17"/>
      <c r="D142" s="126" t="s">
        <v>81</v>
      </c>
      <c r="F142" s="127" t="s">
        <v>379</v>
      </c>
      <c r="L142" s="16"/>
      <c r="M142" s="179"/>
      <c r="N142" s="17"/>
      <c r="O142" s="17"/>
      <c r="P142" s="17"/>
      <c r="Q142" s="17"/>
      <c r="R142" s="17"/>
      <c r="S142" s="17"/>
      <c r="T142" s="180"/>
      <c r="AT142" s="160" t="s">
        <v>81</v>
      </c>
      <c r="AU142" s="160" t="s">
        <v>82</v>
      </c>
    </row>
    <row r="143" spans="2:51" s="181" customFormat="1" ht="13.5" customHeight="1">
      <c r="B143" s="182"/>
      <c r="D143" s="128" t="s">
        <v>204</v>
      </c>
      <c r="E143" s="189"/>
      <c r="F143" s="218" t="s">
        <v>380</v>
      </c>
      <c r="H143" s="219">
        <f>(204*1)</f>
        <v>204</v>
      </c>
      <c r="L143" s="186"/>
      <c r="M143" s="187"/>
      <c r="N143" s="182"/>
      <c r="O143" s="182"/>
      <c r="P143" s="182"/>
      <c r="Q143" s="182"/>
      <c r="R143" s="182"/>
      <c r="S143" s="182"/>
      <c r="T143" s="188"/>
      <c r="AT143" s="189" t="s">
        <v>204</v>
      </c>
      <c r="AU143" s="189" t="s">
        <v>82</v>
      </c>
      <c r="AV143" s="181" t="s">
        <v>82</v>
      </c>
      <c r="AW143" s="181" t="s">
        <v>281</v>
      </c>
      <c r="AX143" s="181" t="s">
        <v>272</v>
      </c>
      <c r="AY143" s="189" t="s">
        <v>273</v>
      </c>
    </row>
    <row r="144" spans="2:65" s="15" customFormat="1" ht="22.5" customHeight="1">
      <c r="B144" s="119"/>
      <c r="C144" s="120" t="s">
        <v>381</v>
      </c>
      <c r="D144" s="120" t="s">
        <v>77</v>
      </c>
      <c r="E144" s="121"/>
      <c r="F144" s="122" t="s">
        <v>382</v>
      </c>
      <c r="G144" s="123" t="s">
        <v>307</v>
      </c>
      <c r="H144" s="124">
        <v>12</v>
      </c>
      <c r="I144" s="125">
        <v>0</v>
      </c>
      <c r="J144" s="125">
        <f>ROUND(I144*H144,2)</f>
        <v>0</v>
      </c>
      <c r="K144" s="122"/>
      <c r="L144" s="16"/>
      <c r="M144" s="174"/>
      <c r="N144" s="175" t="s">
        <v>24</v>
      </c>
      <c r="O144" s="176"/>
      <c r="P144" s="176"/>
      <c r="Q144" s="176"/>
      <c r="R144" s="176"/>
      <c r="S144" s="176"/>
      <c r="T144" s="177"/>
      <c r="AR144" s="160" t="s">
        <v>89</v>
      </c>
      <c r="AT144" s="160" t="s">
        <v>77</v>
      </c>
      <c r="AU144" s="160" t="s">
        <v>82</v>
      </c>
      <c r="AY144" s="160" t="s">
        <v>273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60" t="s">
        <v>76</v>
      </c>
      <c r="BK144" s="178">
        <f>ROUND(I144*H144,2)</f>
        <v>0</v>
      </c>
      <c r="BL144" s="160" t="s">
        <v>89</v>
      </c>
      <c r="BM144" s="160" t="s">
        <v>383</v>
      </c>
    </row>
    <row r="145" spans="2:65" s="15" customFormat="1" ht="22.5" customHeight="1">
      <c r="B145" s="119"/>
      <c r="C145" s="120" t="s">
        <v>384</v>
      </c>
      <c r="D145" s="120" t="s">
        <v>77</v>
      </c>
      <c r="E145" s="121"/>
      <c r="F145" s="122" t="s">
        <v>385</v>
      </c>
      <c r="G145" s="123" t="s">
        <v>307</v>
      </c>
      <c r="H145" s="124">
        <v>3</v>
      </c>
      <c r="I145" s="125">
        <v>0</v>
      </c>
      <c r="J145" s="125">
        <f>ROUND(I145*H145,2)</f>
        <v>0</v>
      </c>
      <c r="K145" s="122"/>
      <c r="L145" s="16"/>
      <c r="M145" s="174"/>
      <c r="N145" s="175" t="s">
        <v>24</v>
      </c>
      <c r="O145" s="176"/>
      <c r="P145" s="176"/>
      <c r="Q145" s="176"/>
      <c r="R145" s="176"/>
      <c r="S145" s="176"/>
      <c r="T145" s="177"/>
      <c r="AR145" s="160" t="s">
        <v>89</v>
      </c>
      <c r="AT145" s="160" t="s">
        <v>77</v>
      </c>
      <c r="AU145" s="160" t="s">
        <v>82</v>
      </c>
      <c r="AY145" s="160" t="s">
        <v>273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60" t="s">
        <v>76</v>
      </c>
      <c r="BK145" s="178">
        <f>ROUND(I145*H145,2)</f>
        <v>0</v>
      </c>
      <c r="BL145" s="160" t="s">
        <v>89</v>
      </c>
      <c r="BM145" s="160" t="s">
        <v>386</v>
      </c>
    </row>
    <row r="146" spans="2:47" s="15" customFormat="1" ht="13.5" customHeight="1">
      <c r="B146" s="17"/>
      <c r="D146" s="126" t="s">
        <v>81</v>
      </c>
      <c r="F146" s="127" t="s">
        <v>387</v>
      </c>
      <c r="L146" s="16"/>
      <c r="M146" s="179"/>
      <c r="N146" s="17"/>
      <c r="O146" s="17"/>
      <c r="P146" s="17"/>
      <c r="Q146" s="17"/>
      <c r="R146" s="17"/>
      <c r="S146" s="17"/>
      <c r="T146" s="180"/>
      <c r="AT146" s="160" t="s">
        <v>81</v>
      </c>
      <c r="AU146" s="160" t="s">
        <v>82</v>
      </c>
    </row>
    <row r="147" spans="2:65" s="15" customFormat="1" ht="22.5" customHeight="1">
      <c r="B147" s="119"/>
      <c r="C147" s="120" t="s">
        <v>388</v>
      </c>
      <c r="D147" s="120" t="s">
        <v>77</v>
      </c>
      <c r="E147" s="121"/>
      <c r="F147" s="122" t="s">
        <v>389</v>
      </c>
      <c r="G147" s="123" t="s">
        <v>307</v>
      </c>
      <c r="H147" s="124">
        <v>6</v>
      </c>
      <c r="I147" s="125">
        <v>0</v>
      </c>
      <c r="J147" s="125">
        <f>ROUND(I147*H147,2)</f>
        <v>0</v>
      </c>
      <c r="K147" s="122"/>
      <c r="L147" s="16"/>
      <c r="M147" s="174"/>
      <c r="N147" s="175" t="s">
        <v>24</v>
      </c>
      <c r="O147" s="176"/>
      <c r="P147" s="176"/>
      <c r="Q147" s="176"/>
      <c r="R147" s="176"/>
      <c r="S147" s="176"/>
      <c r="T147" s="177"/>
      <c r="AR147" s="160" t="s">
        <v>89</v>
      </c>
      <c r="AT147" s="160" t="s">
        <v>77</v>
      </c>
      <c r="AU147" s="160" t="s">
        <v>82</v>
      </c>
      <c r="AY147" s="160" t="s">
        <v>273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60" t="s">
        <v>76</v>
      </c>
      <c r="BK147" s="178">
        <f>ROUND(I147*H147,2)</f>
        <v>0</v>
      </c>
      <c r="BL147" s="160" t="s">
        <v>89</v>
      </c>
      <c r="BM147" s="160" t="s">
        <v>390</v>
      </c>
    </row>
    <row r="148" spans="2:47" s="15" customFormat="1" ht="13.5" customHeight="1">
      <c r="B148" s="17"/>
      <c r="D148" s="126" t="s">
        <v>81</v>
      </c>
      <c r="F148" s="127" t="s">
        <v>389</v>
      </c>
      <c r="L148" s="16"/>
      <c r="M148" s="179"/>
      <c r="N148" s="17"/>
      <c r="O148" s="17"/>
      <c r="P148" s="17"/>
      <c r="Q148" s="17"/>
      <c r="R148" s="17"/>
      <c r="S148" s="17"/>
      <c r="T148" s="180"/>
      <c r="AT148" s="160" t="s">
        <v>81</v>
      </c>
      <c r="AU148" s="160" t="s">
        <v>82</v>
      </c>
    </row>
    <row r="149" spans="2:65" s="15" customFormat="1" ht="22.5" customHeight="1">
      <c r="B149" s="119"/>
      <c r="C149" s="120" t="s">
        <v>391</v>
      </c>
      <c r="D149" s="120" t="s">
        <v>77</v>
      </c>
      <c r="E149" s="121"/>
      <c r="F149" s="122" t="s">
        <v>392</v>
      </c>
      <c r="G149" s="123" t="s">
        <v>307</v>
      </c>
      <c r="H149" s="124">
        <v>16</v>
      </c>
      <c r="I149" s="125">
        <v>0</v>
      </c>
      <c r="J149" s="125">
        <f>ROUND(I149*H149,2)</f>
        <v>0</v>
      </c>
      <c r="K149" s="122"/>
      <c r="L149" s="16"/>
      <c r="M149" s="174"/>
      <c r="N149" s="175" t="s">
        <v>24</v>
      </c>
      <c r="O149" s="176"/>
      <c r="P149" s="176"/>
      <c r="Q149" s="176"/>
      <c r="R149" s="176"/>
      <c r="S149" s="176"/>
      <c r="T149" s="177"/>
      <c r="AR149" s="160" t="s">
        <v>89</v>
      </c>
      <c r="AT149" s="160" t="s">
        <v>77</v>
      </c>
      <c r="AU149" s="160" t="s">
        <v>82</v>
      </c>
      <c r="AY149" s="160" t="s">
        <v>273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60" t="s">
        <v>76</v>
      </c>
      <c r="BK149" s="178">
        <f>ROUND(I149*H149,2)</f>
        <v>0</v>
      </c>
      <c r="BL149" s="160" t="s">
        <v>89</v>
      </c>
      <c r="BM149" s="160" t="s">
        <v>393</v>
      </c>
    </row>
    <row r="150" spans="2:47" s="15" customFormat="1" ht="13.5" customHeight="1">
      <c r="B150" s="17"/>
      <c r="D150" s="128" t="s">
        <v>81</v>
      </c>
      <c r="F150" s="129" t="s">
        <v>392</v>
      </c>
      <c r="L150" s="16"/>
      <c r="M150" s="179"/>
      <c r="N150" s="17"/>
      <c r="O150" s="17"/>
      <c r="P150" s="17"/>
      <c r="Q150" s="17"/>
      <c r="R150" s="17"/>
      <c r="S150" s="17"/>
      <c r="T150" s="180"/>
      <c r="AT150" s="160" t="s">
        <v>81</v>
      </c>
      <c r="AU150" s="160" t="s">
        <v>82</v>
      </c>
    </row>
    <row r="151" spans="2:63" s="113" customFormat="1" ht="29.25" customHeight="1">
      <c r="B151" s="114"/>
      <c r="D151" s="115" t="s">
        <v>73</v>
      </c>
      <c r="E151" s="142" t="s">
        <v>82</v>
      </c>
      <c r="F151" s="142" t="s">
        <v>394</v>
      </c>
      <c r="J151" s="143">
        <f>BK151</f>
        <v>0</v>
      </c>
      <c r="L151" s="118"/>
      <c r="M151" s="169"/>
      <c r="N151" s="114"/>
      <c r="O151" s="114"/>
      <c r="P151" s="170"/>
      <c r="Q151" s="114"/>
      <c r="R151" s="170"/>
      <c r="S151" s="114"/>
      <c r="T151" s="171"/>
      <c r="AR151" s="139" t="s">
        <v>76</v>
      </c>
      <c r="AT151" s="172" t="s">
        <v>73</v>
      </c>
      <c r="AU151" s="172" t="s">
        <v>76</v>
      </c>
      <c r="AY151" s="139" t="s">
        <v>273</v>
      </c>
      <c r="BK151" s="173">
        <f>SUM(BK152:BK158)</f>
        <v>0</v>
      </c>
    </row>
    <row r="152" spans="2:65" s="15" customFormat="1" ht="22.5" customHeight="1">
      <c r="B152" s="119"/>
      <c r="C152" s="120" t="s">
        <v>395</v>
      </c>
      <c r="D152" s="120" t="s">
        <v>77</v>
      </c>
      <c r="E152" s="121" t="s">
        <v>396</v>
      </c>
      <c r="F152" s="122" t="s">
        <v>397</v>
      </c>
      <c r="G152" s="123" t="s">
        <v>277</v>
      </c>
      <c r="H152" s="124">
        <f>H154</f>
        <v>138.85000000000002</v>
      </c>
      <c r="I152" s="125">
        <v>0</v>
      </c>
      <c r="J152" s="125">
        <f>ROUND(I152*H152,2)</f>
        <v>0</v>
      </c>
      <c r="K152" s="122"/>
      <c r="L152" s="16"/>
      <c r="M152" s="174"/>
      <c r="N152" s="175" t="s">
        <v>24</v>
      </c>
      <c r="O152" s="176"/>
      <c r="P152" s="176"/>
      <c r="Q152" s="176"/>
      <c r="R152" s="176"/>
      <c r="S152" s="176"/>
      <c r="T152" s="177"/>
      <c r="AR152" s="160" t="s">
        <v>89</v>
      </c>
      <c r="AT152" s="160" t="s">
        <v>77</v>
      </c>
      <c r="AU152" s="160" t="s">
        <v>82</v>
      </c>
      <c r="AY152" s="160" t="s">
        <v>273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60" t="s">
        <v>76</v>
      </c>
      <c r="BK152" s="178">
        <f>ROUND(I152*H152,2)</f>
        <v>0</v>
      </c>
      <c r="BL152" s="160" t="s">
        <v>89</v>
      </c>
      <c r="BM152" s="160" t="s">
        <v>398</v>
      </c>
    </row>
    <row r="153" spans="2:47" s="15" customFormat="1" ht="27" customHeight="1">
      <c r="B153" s="17"/>
      <c r="D153" s="126" t="s">
        <v>81</v>
      </c>
      <c r="F153" s="127" t="s">
        <v>399</v>
      </c>
      <c r="L153" s="16"/>
      <c r="M153" s="179"/>
      <c r="N153" s="17"/>
      <c r="O153" s="17"/>
      <c r="P153" s="17"/>
      <c r="Q153" s="17"/>
      <c r="R153" s="17"/>
      <c r="S153" s="17"/>
      <c r="T153" s="180"/>
      <c r="AT153" s="160" t="s">
        <v>81</v>
      </c>
      <c r="AU153" s="160" t="s">
        <v>82</v>
      </c>
    </row>
    <row r="154" spans="2:51" s="15" customFormat="1" ht="13.5" customHeight="1">
      <c r="B154" s="17"/>
      <c r="D154" s="147" t="s">
        <v>204</v>
      </c>
      <c r="E154" s="160"/>
      <c r="F154" s="202" t="s">
        <v>400</v>
      </c>
      <c r="H154" s="203">
        <f>(3*23*0.35+3*16*0.35+2*102*0.35+5*9*0.5+2*2*1*0.5+2*1*1)</f>
        <v>138.85000000000002</v>
      </c>
      <c r="L154" s="16"/>
      <c r="M154" s="179"/>
      <c r="N154" s="17"/>
      <c r="O154" s="17"/>
      <c r="P154" s="17"/>
      <c r="Q154" s="17"/>
      <c r="R154" s="17"/>
      <c r="S154" s="17"/>
      <c r="T154" s="180"/>
      <c r="AT154" s="160" t="s">
        <v>204</v>
      </c>
      <c r="AU154" s="160" t="s">
        <v>82</v>
      </c>
      <c r="AV154" s="15" t="s">
        <v>82</v>
      </c>
      <c r="AW154" s="15" t="s">
        <v>281</v>
      </c>
      <c r="AX154" s="15" t="s">
        <v>272</v>
      </c>
      <c r="AY154" s="160" t="s">
        <v>273</v>
      </c>
    </row>
    <row r="155" spans="2:65" s="15" customFormat="1" ht="22.5" customHeight="1">
      <c r="B155" s="119"/>
      <c r="C155" s="120" t="s">
        <v>401</v>
      </c>
      <c r="D155" s="120" t="s">
        <v>77</v>
      </c>
      <c r="E155" s="193" t="s">
        <v>402</v>
      </c>
      <c r="F155" s="122" t="s">
        <v>403</v>
      </c>
      <c r="G155" s="123" t="s">
        <v>203</v>
      </c>
      <c r="H155" s="124">
        <f>H157</f>
        <v>10.755062500000001</v>
      </c>
      <c r="I155" s="125">
        <v>0</v>
      </c>
      <c r="J155" s="125">
        <f>ROUND(I155*H155,2)</f>
        <v>0</v>
      </c>
      <c r="K155" s="122"/>
      <c r="L155" s="16"/>
      <c r="M155" s="174"/>
      <c r="N155" s="175" t="s">
        <v>24</v>
      </c>
      <c r="O155" s="176"/>
      <c r="P155" s="176"/>
      <c r="Q155" s="176"/>
      <c r="R155" s="176"/>
      <c r="S155" s="176"/>
      <c r="T155" s="177"/>
      <c r="AR155" s="160" t="s">
        <v>89</v>
      </c>
      <c r="AT155" s="160" t="s">
        <v>77</v>
      </c>
      <c r="AU155" s="160" t="s">
        <v>82</v>
      </c>
      <c r="AY155" s="160" t="s">
        <v>273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60" t="s">
        <v>76</v>
      </c>
      <c r="BK155" s="178">
        <f>ROUND(I155*H155,2)</f>
        <v>0</v>
      </c>
      <c r="BL155" s="160" t="s">
        <v>89</v>
      </c>
      <c r="BM155" s="160" t="s">
        <v>404</v>
      </c>
    </row>
    <row r="156" spans="2:47" s="15" customFormat="1" ht="13.5" customHeight="1">
      <c r="B156" s="17"/>
      <c r="D156" s="126" t="s">
        <v>81</v>
      </c>
      <c r="F156" s="127" t="s">
        <v>405</v>
      </c>
      <c r="L156" s="16"/>
      <c r="M156" s="179"/>
      <c r="N156" s="17"/>
      <c r="O156" s="17"/>
      <c r="P156" s="17"/>
      <c r="Q156" s="17"/>
      <c r="R156" s="17"/>
      <c r="S156" s="17"/>
      <c r="T156" s="180"/>
      <c r="AT156" s="160" t="s">
        <v>81</v>
      </c>
      <c r="AU156" s="160" t="s">
        <v>82</v>
      </c>
    </row>
    <row r="157" spans="2:51" s="181" customFormat="1" ht="17.25" customHeight="1">
      <c r="B157" s="182"/>
      <c r="D157" s="128" t="s">
        <v>204</v>
      </c>
      <c r="E157" s="189"/>
      <c r="F157" s="218" t="s">
        <v>406</v>
      </c>
      <c r="H157" s="219">
        <f>(14*0.8*0.8*1.3-0.25*0.25*3.14/4*1.3*14)</f>
        <v>10.755062500000001</v>
      </c>
      <c r="L157" s="186"/>
      <c r="M157" s="187"/>
      <c r="N157" s="182"/>
      <c r="O157" s="182"/>
      <c r="P157" s="182"/>
      <c r="Q157" s="182"/>
      <c r="R157" s="182"/>
      <c r="S157" s="182"/>
      <c r="T157" s="188"/>
      <c r="AT157" s="189" t="s">
        <v>204</v>
      </c>
      <c r="AU157" s="189" t="s">
        <v>82</v>
      </c>
      <c r="AV157" s="181" t="s">
        <v>82</v>
      </c>
      <c r="AW157" s="181" t="s">
        <v>281</v>
      </c>
      <c r="AX157" s="181" t="s">
        <v>272</v>
      </c>
      <c r="AY157" s="189" t="s">
        <v>273</v>
      </c>
    </row>
    <row r="158" spans="2:65" s="15" customFormat="1" ht="22.5" customHeight="1">
      <c r="B158" s="119"/>
      <c r="C158" s="120" t="s">
        <v>407</v>
      </c>
      <c r="D158" s="120" t="s">
        <v>77</v>
      </c>
      <c r="E158" s="121" t="s">
        <v>408</v>
      </c>
      <c r="F158" s="122" t="s">
        <v>409</v>
      </c>
      <c r="G158" s="123" t="s">
        <v>307</v>
      </c>
      <c r="H158" s="124">
        <v>14</v>
      </c>
      <c r="I158" s="125">
        <v>0</v>
      </c>
      <c r="J158" s="125">
        <f>ROUND(I158*H158,2)</f>
        <v>0</v>
      </c>
      <c r="K158" s="122"/>
      <c r="L158" s="16"/>
      <c r="M158" s="174"/>
      <c r="N158" s="175" t="s">
        <v>24</v>
      </c>
      <c r="O158" s="176"/>
      <c r="P158" s="176"/>
      <c r="Q158" s="176"/>
      <c r="R158" s="176"/>
      <c r="S158" s="176"/>
      <c r="T158" s="177"/>
      <c r="AR158" s="160" t="s">
        <v>89</v>
      </c>
      <c r="AT158" s="160" t="s">
        <v>77</v>
      </c>
      <c r="AU158" s="160" t="s">
        <v>82</v>
      </c>
      <c r="AY158" s="160" t="s">
        <v>273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60" t="s">
        <v>76</v>
      </c>
      <c r="BK158" s="178">
        <f>ROUND(I158*H158,2)</f>
        <v>0</v>
      </c>
      <c r="BL158" s="160" t="s">
        <v>89</v>
      </c>
      <c r="BM158" s="160" t="s">
        <v>410</v>
      </c>
    </row>
    <row r="159" spans="2:63" s="113" customFormat="1" ht="29.25" customHeight="1">
      <c r="B159" s="114"/>
      <c r="D159" s="115" t="s">
        <v>73</v>
      </c>
      <c r="E159" s="142" t="s">
        <v>89</v>
      </c>
      <c r="F159" s="142" t="s">
        <v>411</v>
      </c>
      <c r="J159" s="143">
        <f>BK159</f>
        <v>0</v>
      </c>
      <c r="L159" s="118"/>
      <c r="M159" s="169"/>
      <c r="N159" s="114"/>
      <c r="O159" s="114"/>
      <c r="P159" s="170"/>
      <c r="Q159" s="114"/>
      <c r="R159" s="170"/>
      <c r="S159" s="114"/>
      <c r="T159" s="171"/>
      <c r="AR159" s="139" t="s">
        <v>76</v>
      </c>
      <c r="AT159" s="172" t="s">
        <v>73</v>
      </c>
      <c r="AU159" s="172" t="s">
        <v>76</v>
      </c>
      <c r="AY159" s="139" t="s">
        <v>273</v>
      </c>
      <c r="BK159" s="173">
        <f>SUM(BK160:BK162)</f>
        <v>0</v>
      </c>
    </row>
    <row r="160" spans="2:65" s="15" customFormat="1" ht="22.5" customHeight="1">
      <c r="B160" s="119"/>
      <c r="C160" s="120">
        <v>29</v>
      </c>
      <c r="D160" s="120" t="s">
        <v>77</v>
      </c>
      <c r="E160" s="121" t="s">
        <v>412</v>
      </c>
      <c r="F160" s="122" t="s">
        <v>413</v>
      </c>
      <c r="G160" s="123" t="s">
        <v>203</v>
      </c>
      <c r="H160" s="124">
        <f>H162</f>
        <v>12.525000000000002</v>
      </c>
      <c r="I160" s="125">
        <v>0</v>
      </c>
      <c r="J160" s="125">
        <f>ROUND(I160*H160,2)</f>
        <v>0</v>
      </c>
      <c r="K160" s="122"/>
      <c r="L160" s="16"/>
      <c r="M160" s="174"/>
      <c r="N160" s="175" t="s">
        <v>24</v>
      </c>
      <c r="O160" s="176"/>
      <c r="P160" s="176"/>
      <c r="Q160" s="176"/>
      <c r="R160" s="176"/>
      <c r="S160" s="176"/>
      <c r="T160" s="177"/>
      <c r="AR160" s="160" t="s">
        <v>89</v>
      </c>
      <c r="AT160" s="160" t="s">
        <v>77</v>
      </c>
      <c r="AU160" s="160" t="s">
        <v>82</v>
      </c>
      <c r="AY160" s="160" t="s">
        <v>273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60" t="s">
        <v>76</v>
      </c>
      <c r="BK160" s="178">
        <f>ROUND(I160*H160,2)</f>
        <v>0</v>
      </c>
      <c r="BL160" s="160" t="s">
        <v>89</v>
      </c>
      <c r="BM160" s="160" t="s">
        <v>414</v>
      </c>
    </row>
    <row r="161" spans="2:47" s="15" customFormat="1" ht="27" customHeight="1">
      <c r="B161" s="17"/>
      <c r="D161" s="128" t="s">
        <v>81</v>
      </c>
      <c r="F161" s="129" t="s">
        <v>415</v>
      </c>
      <c r="L161" s="16"/>
      <c r="M161" s="179"/>
      <c r="N161" s="17"/>
      <c r="O161" s="17"/>
      <c r="P161" s="17"/>
      <c r="Q161" s="17"/>
      <c r="R161" s="17"/>
      <c r="S161" s="17"/>
      <c r="T161" s="180"/>
      <c r="AT161" s="160" t="s">
        <v>81</v>
      </c>
      <c r="AU161" s="160" t="s">
        <v>82</v>
      </c>
    </row>
    <row r="162" spans="2:51" s="181" customFormat="1" ht="13.5" customHeight="1">
      <c r="B162" s="182"/>
      <c r="D162" s="128" t="s">
        <v>204</v>
      </c>
      <c r="E162" s="189"/>
      <c r="F162" s="218" t="s">
        <v>416</v>
      </c>
      <c r="H162" s="219">
        <f>((227+102+16)*0.35*0.1+9*0.5*0.1)</f>
        <v>12.525000000000002</v>
      </c>
      <c r="L162" s="186"/>
      <c r="M162" s="187"/>
      <c r="N162" s="182"/>
      <c r="O162" s="182"/>
      <c r="P162" s="182"/>
      <c r="Q162" s="182"/>
      <c r="R162" s="182"/>
      <c r="S162" s="182"/>
      <c r="T162" s="188"/>
      <c r="AT162" s="189" t="s">
        <v>204</v>
      </c>
      <c r="AU162" s="189" t="s">
        <v>82</v>
      </c>
      <c r="AV162" s="181" t="s">
        <v>82</v>
      </c>
      <c r="AW162" s="181" t="s">
        <v>281</v>
      </c>
      <c r="AX162" s="181" t="s">
        <v>76</v>
      </c>
      <c r="AY162" s="189" t="s">
        <v>273</v>
      </c>
    </row>
    <row r="163" spans="2:63" s="113" customFormat="1" ht="29.25" customHeight="1">
      <c r="B163" s="114"/>
      <c r="D163" s="115" t="s">
        <v>73</v>
      </c>
      <c r="E163" s="142" t="s">
        <v>92</v>
      </c>
      <c r="F163" s="142" t="s">
        <v>417</v>
      </c>
      <c r="J163" s="143">
        <f>BK163</f>
        <v>0</v>
      </c>
      <c r="L163" s="118"/>
      <c r="M163" s="169"/>
      <c r="N163" s="114"/>
      <c r="O163" s="114"/>
      <c r="P163" s="170"/>
      <c r="Q163" s="114"/>
      <c r="R163" s="170"/>
      <c r="S163" s="114"/>
      <c r="T163" s="171"/>
      <c r="AR163" s="139" t="s">
        <v>76</v>
      </c>
      <c r="AT163" s="172" t="s">
        <v>73</v>
      </c>
      <c r="AU163" s="172" t="s">
        <v>76</v>
      </c>
      <c r="AY163" s="139" t="s">
        <v>273</v>
      </c>
      <c r="BK163" s="173">
        <f>SUM(BK164:BK177)</f>
        <v>0</v>
      </c>
    </row>
    <row r="164" spans="2:65" s="15" customFormat="1" ht="22.5" customHeight="1">
      <c r="B164" s="119"/>
      <c r="C164" s="120" t="s">
        <v>418</v>
      </c>
      <c r="D164" s="120" t="s">
        <v>77</v>
      </c>
      <c r="E164" s="121" t="s">
        <v>419</v>
      </c>
      <c r="F164" s="122" t="s">
        <v>420</v>
      </c>
      <c r="G164" s="123" t="s">
        <v>277</v>
      </c>
      <c r="H164" s="124">
        <f>H166</f>
        <v>20.55</v>
      </c>
      <c r="I164" s="125">
        <v>0</v>
      </c>
      <c r="J164" s="125">
        <f>ROUND(I164*H164,2)</f>
        <v>0</v>
      </c>
      <c r="K164" s="122"/>
      <c r="L164" s="16"/>
      <c r="M164" s="174"/>
      <c r="N164" s="175" t="s">
        <v>24</v>
      </c>
      <c r="O164" s="176"/>
      <c r="P164" s="176"/>
      <c r="Q164" s="176"/>
      <c r="R164" s="176"/>
      <c r="S164" s="176"/>
      <c r="T164" s="177"/>
      <c r="AR164" s="160" t="s">
        <v>89</v>
      </c>
      <c r="AT164" s="160" t="s">
        <v>77</v>
      </c>
      <c r="AU164" s="160" t="s">
        <v>82</v>
      </c>
      <c r="AY164" s="160" t="s">
        <v>273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60" t="s">
        <v>76</v>
      </c>
      <c r="BK164" s="178">
        <f>ROUND(I164*H164,2)</f>
        <v>0</v>
      </c>
      <c r="BL164" s="160" t="s">
        <v>89</v>
      </c>
      <c r="BM164" s="160" t="s">
        <v>421</v>
      </c>
    </row>
    <row r="165" spans="2:47" s="15" customFormat="1" ht="13.5" customHeight="1">
      <c r="B165" s="17"/>
      <c r="D165" s="128" t="s">
        <v>81</v>
      </c>
      <c r="F165" s="129" t="s">
        <v>422</v>
      </c>
      <c r="L165" s="16"/>
      <c r="M165" s="179"/>
      <c r="N165" s="17"/>
      <c r="O165" s="17"/>
      <c r="P165" s="17"/>
      <c r="Q165" s="17"/>
      <c r="R165" s="17"/>
      <c r="S165" s="17"/>
      <c r="T165" s="180"/>
      <c r="AT165" s="160" t="s">
        <v>81</v>
      </c>
      <c r="AU165" s="160" t="s">
        <v>82</v>
      </c>
    </row>
    <row r="166" spans="2:51" s="15" customFormat="1" ht="13.5" customHeight="1">
      <c r="B166" s="17"/>
      <c r="D166" s="148" t="s">
        <v>204</v>
      </c>
      <c r="E166" s="190"/>
      <c r="F166" s="191" t="s">
        <v>423</v>
      </c>
      <c r="H166" s="192">
        <f>(9*0.5*2+7*0.35+13*0.35*2)</f>
        <v>20.55</v>
      </c>
      <c r="L166" s="16"/>
      <c r="M166" s="179"/>
      <c r="N166" s="17"/>
      <c r="O166" s="17"/>
      <c r="P166" s="17"/>
      <c r="Q166" s="17"/>
      <c r="R166" s="17"/>
      <c r="S166" s="17"/>
      <c r="T166" s="180"/>
      <c r="AT166" s="160" t="s">
        <v>204</v>
      </c>
      <c r="AU166" s="160" t="s">
        <v>82</v>
      </c>
      <c r="AV166" s="15" t="s">
        <v>82</v>
      </c>
      <c r="AW166" s="15" t="s">
        <v>281</v>
      </c>
      <c r="AX166" s="15" t="s">
        <v>76</v>
      </c>
      <c r="AY166" s="160" t="s">
        <v>273</v>
      </c>
    </row>
    <row r="167" spans="2:65" s="15" customFormat="1" ht="31.5" customHeight="1">
      <c r="B167" s="119"/>
      <c r="C167" s="120" t="s">
        <v>424</v>
      </c>
      <c r="D167" s="120" t="s">
        <v>77</v>
      </c>
      <c r="E167" s="121" t="s">
        <v>425</v>
      </c>
      <c r="F167" s="122" t="s">
        <v>426</v>
      </c>
      <c r="G167" s="123" t="s">
        <v>277</v>
      </c>
      <c r="H167" s="124">
        <f>H169</f>
        <v>27.700000000000003</v>
      </c>
      <c r="I167" s="125">
        <v>0</v>
      </c>
      <c r="J167" s="125">
        <f>ROUND(I167*H167,2)</f>
        <v>0</v>
      </c>
      <c r="K167" s="122"/>
      <c r="L167" s="16"/>
      <c r="M167" s="174"/>
      <c r="N167" s="175" t="s">
        <v>24</v>
      </c>
      <c r="O167" s="176"/>
      <c r="P167" s="176"/>
      <c r="Q167" s="176"/>
      <c r="R167" s="176"/>
      <c r="S167" s="176"/>
      <c r="T167" s="177"/>
      <c r="AR167" s="160" t="s">
        <v>89</v>
      </c>
      <c r="AT167" s="160" t="s">
        <v>77</v>
      </c>
      <c r="AU167" s="160" t="s">
        <v>82</v>
      </c>
      <c r="AY167" s="160" t="s">
        <v>273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60" t="s">
        <v>76</v>
      </c>
      <c r="BK167" s="178">
        <f>ROUND(I167*H167,2)</f>
        <v>0</v>
      </c>
      <c r="BL167" s="160" t="s">
        <v>89</v>
      </c>
      <c r="BM167" s="160" t="s">
        <v>427</v>
      </c>
    </row>
    <row r="168" spans="2:47" s="15" customFormat="1" ht="27" customHeight="1">
      <c r="B168" s="17"/>
      <c r="D168" s="128" t="s">
        <v>81</v>
      </c>
      <c r="F168" s="129" t="s">
        <v>428</v>
      </c>
      <c r="L168" s="16"/>
      <c r="M168" s="179"/>
      <c r="N168" s="17"/>
      <c r="O168" s="17"/>
      <c r="P168" s="17"/>
      <c r="Q168" s="17"/>
      <c r="R168" s="17"/>
      <c r="S168" s="17"/>
      <c r="T168" s="180"/>
      <c r="AT168" s="160" t="s">
        <v>81</v>
      </c>
      <c r="AU168" s="160" t="s">
        <v>82</v>
      </c>
    </row>
    <row r="169" spans="2:51" s="181" customFormat="1" ht="13.5" customHeight="1">
      <c r="B169" s="182"/>
      <c r="D169" s="126" t="s">
        <v>204</v>
      </c>
      <c r="E169" s="183"/>
      <c r="F169" s="184" t="s">
        <v>296</v>
      </c>
      <c r="H169" s="185">
        <f>(72*0.35+5*0.5)</f>
        <v>27.700000000000003</v>
      </c>
      <c r="L169" s="186"/>
      <c r="M169" s="187"/>
      <c r="N169" s="182"/>
      <c r="O169" s="182"/>
      <c r="P169" s="182"/>
      <c r="Q169" s="182"/>
      <c r="R169" s="182"/>
      <c r="S169" s="182"/>
      <c r="T169" s="188"/>
      <c r="AT169" s="189" t="s">
        <v>204</v>
      </c>
      <c r="AU169" s="189" t="s">
        <v>82</v>
      </c>
      <c r="AV169" s="181" t="s">
        <v>82</v>
      </c>
      <c r="AW169" s="181" t="s">
        <v>281</v>
      </c>
      <c r="AX169" s="181" t="s">
        <v>76</v>
      </c>
      <c r="AY169" s="189" t="s">
        <v>273</v>
      </c>
    </row>
    <row r="170" spans="2:64" s="204" customFormat="1" ht="27.75" customHeight="1">
      <c r="B170" s="205"/>
      <c r="C170" s="120" t="s">
        <v>429</v>
      </c>
      <c r="D170" s="120" t="s">
        <v>77</v>
      </c>
      <c r="E170" s="121" t="s">
        <v>430</v>
      </c>
      <c r="F170" s="122" t="s">
        <v>431</v>
      </c>
      <c r="G170" s="123" t="s">
        <v>277</v>
      </c>
      <c r="H170" s="124">
        <f>H172</f>
        <v>3.5</v>
      </c>
      <c r="I170" s="125">
        <v>0</v>
      </c>
      <c r="J170" s="125">
        <f>ROUND(I170*H170,2)</f>
        <v>0</v>
      </c>
      <c r="K170" s="15"/>
      <c r="L170" s="207"/>
      <c r="M170" s="208"/>
      <c r="N170" s="175" t="s">
        <v>24</v>
      </c>
      <c r="O170" s="205"/>
      <c r="P170" s="205"/>
      <c r="Q170" s="205"/>
      <c r="R170" s="205"/>
      <c r="S170" s="205"/>
      <c r="T170" s="209"/>
      <c r="AR170" s="160" t="s">
        <v>89</v>
      </c>
      <c r="AS170" s="15"/>
      <c r="AT170" s="160" t="s">
        <v>77</v>
      </c>
      <c r="AU170" s="160" t="s">
        <v>82</v>
      </c>
      <c r="AV170" s="15"/>
      <c r="AW170" s="15"/>
      <c r="AX170" s="15"/>
      <c r="AY170" s="160" t="s">
        <v>273</v>
      </c>
      <c r="AZ170" s="15"/>
      <c r="BA170" s="15"/>
      <c r="BB170" s="15"/>
      <c r="BC170" s="15"/>
      <c r="BD170" s="15"/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60" t="s">
        <v>76</v>
      </c>
      <c r="BK170" s="178">
        <f>ROUND(I170*H170,2)</f>
        <v>0</v>
      </c>
      <c r="BL170" s="160" t="s">
        <v>89</v>
      </c>
    </row>
    <row r="171" spans="2:51" s="204" customFormat="1" ht="30" customHeight="1">
      <c r="B171" s="205"/>
      <c r="C171" s="15"/>
      <c r="D171" s="147" t="s">
        <v>81</v>
      </c>
      <c r="F171" s="129" t="s">
        <v>432</v>
      </c>
      <c r="L171" s="207"/>
      <c r="M171" s="208"/>
      <c r="N171" s="205"/>
      <c r="O171" s="205"/>
      <c r="P171" s="205"/>
      <c r="Q171" s="205"/>
      <c r="R171" s="205"/>
      <c r="S171" s="205"/>
      <c r="T171" s="209"/>
      <c r="AT171" s="206"/>
      <c r="AU171" s="206"/>
      <c r="AY171" s="206"/>
    </row>
    <row r="172" spans="2:51" s="15" customFormat="1" ht="13.5" customHeight="1">
      <c r="B172" s="17"/>
      <c r="D172" s="148" t="s">
        <v>204</v>
      </c>
      <c r="E172" s="190"/>
      <c r="F172" s="191" t="s">
        <v>433</v>
      </c>
      <c r="H172" s="192">
        <f>(3.5*1)</f>
        <v>3.5</v>
      </c>
      <c r="L172" s="16"/>
      <c r="M172" s="179"/>
      <c r="N172" s="17"/>
      <c r="O172" s="17"/>
      <c r="P172" s="17"/>
      <c r="Q172" s="17"/>
      <c r="R172" s="17"/>
      <c r="S172" s="17"/>
      <c r="T172" s="180"/>
      <c r="AT172" s="160"/>
      <c r="AU172" s="160"/>
      <c r="AY172" s="160"/>
    </row>
    <row r="173" spans="2:65" s="15" customFormat="1" ht="22.5" customHeight="1">
      <c r="B173" s="119"/>
      <c r="C173" s="120" t="s">
        <v>434</v>
      </c>
      <c r="D173" s="120" t="s">
        <v>77</v>
      </c>
      <c r="E173" s="121" t="s">
        <v>435</v>
      </c>
      <c r="F173" s="122" t="s">
        <v>436</v>
      </c>
      <c r="G173" s="123" t="s">
        <v>277</v>
      </c>
      <c r="H173" s="124">
        <f>H175</f>
        <v>44.800000000000004</v>
      </c>
      <c r="I173" s="125">
        <v>0</v>
      </c>
      <c r="J173" s="125">
        <f>ROUND(I173*H173,2)</f>
        <v>0</v>
      </c>
      <c r="K173" s="122"/>
      <c r="L173" s="16"/>
      <c r="M173" s="174"/>
      <c r="N173" s="175" t="s">
        <v>24</v>
      </c>
      <c r="O173" s="176"/>
      <c r="P173" s="176"/>
      <c r="Q173" s="176"/>
      <c r="R173" s="176"/>
      <c r="S173" s="176"/>
      <c r="T173" s="177"/>
      <c r="AR173" s="160" t="s">
        <v>89</v>
      </c>
      <c r="AT173" s="160" t="s">
        <v>77</v>
      </c>
      <c r="AU173" s="160" t="s">
        <v>82</v>
      </c>
      <c r="AY173" s="160" t="s">
        <v>273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60" t="s">
        <v>76</v>
      </c>
      <c r="BK173" s="178">
        <f>ROUND(I173*H173,2)</f>
        <v>0</v>
      </c>
      <c r="BL173" s="160" t="s">
        <v>89</v>
      </c>
      <c r="BM173" s="160" t="s">
        <v>437</v>
      </c>
    </row>
    <row r="174" spans="2:47" s="15" customFormat="1" ht="41.25" customHeight="1">
      <c r="B174" s="17"/>
      <c r="D174" s="126" t="s">
        <v>81</v>
      </c>
      <c r="F174" s="127" t="s">
        <v>438</v>
      </c>
      <c r="L174" s="16"/>
      <c r="M174" s="179"/>
      <c r="N174" s="17"/>
      <c r="O174" s="17"/>
      <c r="P174" s="17"/>
      <c r="Q174" s="17"/>
      <c r="R174" s="17"/>
      <c r="S174" s="17"/>
      <c r="T174" s="180"/>
      <c r="AT174" s="160" t="s">
        <v>81</v>
      </c>
      <c r="AU174" s="160" t="s">
        <v>82</v>
      </c>
    </row>
    <row r="175" spans="2:51" s="181" customFormat="1" ht="13.5" customHeight="1">
      <c r="B175" s="182"/>
      <c r="D175" s="126" t="s">
        <v>204</v>
      </c>
      <c r="E175" s="183"/>
      <c r="F175" s="184" t="s">
        <v>439</v>
      </c>
      <c r="H175" s="185">
        <f>64*0.35*2</f>
        <v>44.800000000000004</v>
      </c>
      <c r="L175" s="186"/>
      <c r="M175" s="187"/>
      <c r="N175" s="182"/>
      <c r="O175" s="182"/>
      <c r="P175" s="182"/>
      <c r="Q175" s="182"/>
      <c r="R175" s="182"/>
      <c r="S175" s="182"/>
      <c r="T175" s="188"/>
      <c r="AT175" s="189" t="s">
        <v>204</v>
      </c>
      <c r="AU175" s="189" t="s">
        <v>82</v>
      </c>
      <c r="AV175" s="181" t="s">
        <v>82</v>
      </c>
      <c r="AW175" s="181" t="s">
        <v>281</v>
      </c>
      <c r="AX175" s="181" t="s">
        <v>76</v>
      </c>
      <c r="AY175" s="189" t="s">
        <v>273</v>
      </c>
    </row>
    <row r="176" spans="2:65" s="15" customFormat="1" ht="31.5" customHeight="1">
      <c r="B176" s="119"/>
      <c r="C176" s="120" t="s">
        <v>440</v>
      </c>
      <c r="D176" s="120" t="s">
        <v>77</v>
      </c>
      <c r="E176" s="121" t="s">
        <v>441</v>
      </c>
      <c r="F176" s="122" t="s">
        <v>442</v>
      </c>
      <c r="G176" s="123" t="s">
        <v>85</v>
      </c>
      <c r="H176" s="124">
        <f>H178</f>
        <v>154</v>
      </c>
      <c r="I176" s="125">
        <v>0</v>
      </c>
      <c r="J176" s="125">
        <f>ROUND(I176*H176,2)</f>
        <v>0</v>
      </c>
      <c r="K176" s="122"/>
      <c r="L176" s="16"/>
      <c r="M176" s="174"/>
      <c r="N176" s="175" t="s">
        <v>24</v>
      </c>
      <c r="O176" s="176"/>
      <c r="P176" s="176"/>
      <c r="Q176" s="176"/>
      <c r="R176" s="176"/>
      <c r="S176" s="176"/>
      <c r="T176" s="177"/>
      <c r="AR176" s="160" t="s">
        <v>89</v>
      </c>
      <c r="AT176" s="160" t="s">
        <v>77</v>
      </c>
      <c r="AU176" s="160" t="s">
        <v>82</v>
      </c>
      <c r="AY176" s="160" t="s">
        <v>273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60" t="s">
        <v>76</v>
      </c>
      <c r="BK176" s="178">
        <f>ROUND(I176*H176,2)</f>
        <v>0</v>
      </c>
      <c r="BL176" s="160" t="s">
        <v>89</v>
      </c>
      <c r="BM176" s="160" t="s">
        <v>443</v>
      </c>
    </row>
    <row r="177" spans="2:47" s="15" customFormat="1" ht="27" customHeight="1">
      <c r="B177" s="17"/>
      <c r="D177" s="128" t="s">
        <v>81</v>
      </c>
      <c r="F177" s="129" t="s">
        <v>444</v>
      </c>
      <c r="L177" s="16"/>
      <c r="M177" s="179"/>
      <c r="N177" s="17"/>
      <c r="O177" s="17"/>
      <c r="P177" s="17"/>
      <c r="Q177" s="17"/>
      <c r="R177" s="17"/>
      <c r="S177" s="17"/>
      <c r="T177" s="180"/>
      <c r="AT177" s="160" t="s">
        <v>81</v>
      </c>
      <c r="AU177" s="160" t="s">
        <v>82</v>
      </c>
    </row>
    <row r="178" spans="2:51" s="181" customFormat="1" ht="13.5" customHeight="1">
      <c r="B178" s="182"/>
      <c r="D178" s="126" t="s">
        <v>204</v>
      </c>
      <c r="E178" s="183"/>
      <c r="F178" s="184" t="s">
        <v>445</v>
      </c>
      <c r="H178" s="185">
        <f>77*2</f>
        <v>154</v>
      </c>
      <c r="L178" s="186"/>
      <c r="M178" s="187"/>
      <c r="N178" s="182"/>
      <c r="O178" s="182"/>
      <c r="P178" s="182"/>
      <c r="Q178" s="182"/>
      <c r="R178" s="182"/>
      <c r="S178" s="182"/>
      <c r="T178" s="188"/>
      <c r="AT178" s="189" t="s">
        <v>204</v>
      </c>
      <c r="AU178" s="189" t="s">
        <v>82</v>
      </c>
      <c r="AV178" s="181" t="s">
        <v>82</v>
      </c>
      <c r="AW178" s="181" t="s">
        <v>281</v>
      </c>
      <c r="AX178" s="181" t="s">
        <v>76</v>
      </c>
      <c r="AY178" s="189" t="s">
        <v>273</v>
      </c>
    </row>
    <row r="179" spans="2:63" s="113" customFormat="1" ht="29.25" customHeight="1">
      <c r="B179" s="114"/>
      <c r="D179" s="115" t="s">
        <v>73</v>
      </c>
      <c r="E179" s="142" t="s">
        <v>101</v>
      </c>
      <c r="F179" s="142" t="s">
        <v>446</v>
      </c>
      <c r="J179" s="143">
        <f>BK179</f>
        <v>0</v>
      </c>
      <c r="L179" s="118"/>
      <c r="M179" s="169"/>
      <c r="N179" s="114"/>
      <c r="O179" s="114"/>
      <c r="P179" s="170"/>
      <c r="Q179" s="114"/>
      <c r="R179" s="170"/>
      <c r="S179" s="114"/>
      <c r="T179" s="171"/>
      <c r="AR179" s="139" t="s">
        <v>76</v>
      </c>
      <c r="AT179" s="172" t="s">
        <v>73</v>
      </c>
      <c r="AU179" s="172" t="s">
        <v>76</v>
      </c>
      <c r="AY179" s="139" t="s">
        <v>273</v>
      </c>
      <c r="BK179" s="173">
        <f>SUM(BK180:BK183)</f>
        <v>0</v>
      </c>
    </row>
    <row r="180" spans="2:65" s="210" customFormat="1" ht="22.5" customHeight="1">
      <c r="B180" s="220"/>
      <c r="C180" s="120" t="s">
        <v>447</v>
      </c>
      <c r="D180" s="221" t="s">
        <v>77</v>
      </c>
      <c r="E180" s="222" t="s">
        <v>448</v>
      </c>
      <c r="F180" s="223" t="s">
        <v>449</v>
      </c>
      <c r="G180" s="224" t="s">
        <v>85</v>
      </c>
      <c r="H180" s="194">
        <v>470</v>
      </c>
      <c r="I180" s="225">
        <v>0</v>
      </c>
      <c r="J180" s="225">
        <f>ROUND(I180*H180,2)</f>
        <v>0</v>
      </c>
      <c r="K180" s="223"/>
      <c r="L180" s="214"/>
      <c r="M180" s="226"/>
      <c r="N180" s="227" t="s">
        <v>24</v>
      </c>
      <c r="O180" s="228"/>
      <c r="P180" s="228"/>
      <c r="Q180" s="228"/>
      <c r="R180" s="228"/>
      <c r="S180" s="228"/>
      <c r="T180" s="229"/>
      <c r="AR180" s="213" t="s">
        <v>89</v>
      </c>
      <c r="AT180" s="213" t="s">
        <v>77</v>
      </c>
      <c r="AU180" s="213" t="s">
        <v>82</v>
      </c>
      <c r="AY180" s="213" t="s">
        <v>273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13" t="s">
        <v>76</v>
      </c>
      <c r="BK180" s="230">
        <f>ROUND(I180*H180,2)</f>
        <v>0</v>
      </c>
      <c r="BL180" s="213" t="s">
        <v>89</v>
      </c>
      <c r="BM180" s="213" t="s">
        <v>450</v>
      </c>
    </row>
    <row r="181" spans="2:47" s="15" customFormat="1" ht="13.5" customHeight="1">
      <c r="B181" s="17"/>
      <c r="D181" s="126" t="s">
        <v>81</v>
      </c>
      <c r="F181" s="127" t="s">
        <v>451</v>
      </c>
      <c r="L181" s="16"/>
      <c r="M181" s="179"/>
      <c r="N181" s="17"/>
      <c r="O181" s="17"/>
      <c r="P181" s="17"/>
      <c r="Q181" s="17"/>
      <c r="R181" s="17"/>
      <c r="S181" s="17"/>
      <c r="T181" s="180"/>
      <c r="AT181" s="160" t="s">
        <v>81</v>
      </c>
      <c r="AU181" s="160" t="s">
        <v>82</v>
      </c>
    </row>
    <row r="182" spans="2:65" s="15" customFormat="1" ht="22.5" customHeight="1">
      <c r="B182" s="119"/>
      <c r="C182" s="120" t="s">
        <v>452</v>
      </c>
      <c r="D182" s="120" t="s">
        <v>77</v>
      </c>
      <c r="E182" s="121" t="s">
        <v>453</v>
      </c>
      <c r="F182" s="122" t="s">
        <v>454</v>
      </c>
      <c r="G182" s="123" t="s">
        <v>85</v>
      </c>
      <c r="H182" s="124">
        <v>19</v>
      </c>
      <c r="I182" s="125">
        <v>0</v>
      </c>
      <c r="J182" s="125">
        <f>ROUND(I182*H182,2)</f>
        <v>0</v>
      </c>
      <c r="K182" s="122"/>
      <c r="L182" s="16"/>
      <c r="M182" s="174"/>
      <c r="N182" s="175" t="s">
        <v>24</v>
      </c>
      <c r="O182" s="176"/>
      <c r="P182" s="176"/>
      <c r="Q182" s="176"/>
      <c r="R182" s="176"/>
      <c r="S182" s="176"/>
      <c r="T182" s="177"/>
      <c r="AR182" s="160" t="s">
        <v>89</v>
      </c>
      <c r="AT182" s="160" t="s">
        <v>77</v>
      </c>
      <c r="AU182" s="160" t="s">
        <v>82</v>
      </c>
      <c r="AY182" s="160" t="s">
        <v>273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60" t="s">
        <v>76</v>
      </c>
      <c r="BK182" s="178">
        <f>ROUND(I182*H182,2)</f>
        <v>0</v>
      </c>
      <c r="BL182" s="160" t="s">
        <v>89</v>
      </c>
      <c r="BM182" s="160" t="s">
        <v>455</v>
      </c>
    </row>
    <row r="183" spans="2:47" s="15" customFormat="1" ht="13.5" customHeight="1">
      <c r="B183" s="17"/>
      <c r="D183" s="128" t="s">
        <v>81</v>
      </c>
      <c r="F183" s="129" t="s">
        <v>456</v>
      </c>
      <c r="L183" s="16"/>
      <c r="M183" s="179"/>
      <c r="N183" s="17"/>
      <c r="O183" s="17"/>
      <c r="P183" s="17"/>
      <c r="Q183" s="17"/>
      <c r="R183" s="17"/>
      <c r="S183" s="17"/>
      <c r="T183" s="180"/>
      <c r="AT183" s="160" t="s">
        <v>81</v>
      </c>
      <c r="AU183" s="160" t="s">
        <v>82</v>
      </c>
    </row>
    <row r="184" spans="2:63" s="113" customFormat="1" ht="29.25" customHeight="1">
      <c r="B184" s="114"/>
      <c r="D184" s="115" t="s">
        <v>73</v>
      </c>
      <c r="E184" s="142" t="s">
        <v>104</v>
      </c>
      <c r="F184" s="142" t="s">
        <v>457</v>
      </c>
      <c r="J184" s="143">
        <f>BK184</f>
        <v>0</v>
      </c>
      <c r="L184" s="118"/>
      <c r="M184" s="169"/>
      <c r="N184" s="114"/>
      <c r="O184" s="114"/>
      <c r="P184" s="170"/>
      <c r="Q184" s="114"/>
      <c r="R184" s="170"/>
      <c r="S184" s="114"/>
      <c r="T184" s="171"/>
      <c r="AR184" s="139" t="s">
        <v>76</v>
      </c>
      <c r="AT184" s="172" t="s">
        <v>73</v>
      </c>
      <c r="AU184" s="172" t="s">
        <v>76</v>
      </c>
      <c r="AY184" s="139" t="s">
        <v>273</v>
      </c>
      <c r="BK184" s="173">
        <f>SUM(BK185:BK194)</f>
        <v>0</v>
      </c>
    </row>
    <row r="185" spans="2:65" s="15" customFormat="1" ht="22.5" customHeight="1">
      <c r="B185" s="119"/>
      <c r="C185" s="120" t="s">
        <v>458</v>
      </c>
      <c r="D185" s="120" t="s">
        <v>77</v>
      </c>
      <c r="E185" s="121" t="s">
        <v>459</v>
      </c>
      <c r="F185" s="122" t="s">
        <v>460</v>
      </c>
      <c r="G185" s="123" t="s">
        <v>85</v>
      </c>
      <c r="H185" s="124">
        <v>8</v>
      </c>
      <c r="I185" s="125">
        <v>0</v>
      </c>
      <c r="J185" s="125">
        <f>ROUND(I185*H185,2)</f>
        <v>0</v>
      </c>
      <c r="K185" s="122"/>
      <c r="L185" s="16"/>
      <c r="M185" s="174"/>
      <c r="N185" s="175" t="s">
        <v>24</v>
      </c>
      <c r="O185" s="176"/>
      <c r="P185" s="176"/>
      <c r="Q185" s="176"/>
      <c r="R185" s="176"/>
      <c r="S185" s="176"/>
      <c r="T185" s="177"/>
      <c r="AR185" s="160" t="s">
        <v>89</v>
      </c>
      <c r="AT185" s="160" t="s">
        <v>77</v>
      </c>
      <c r="AU185" s="160" t="s">
        <v>82</v>
      </c>
      <c r="AY185" s="160" t="s">
        <v>273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60" t="s">
        <v>76</v>
      </c>
      <c r="BK185" s="178">
        <f>ROUND(I185*H185,2)</f>
        <v>0</v>
      </c>
      <c r="BL185" s="160" t="s">
        <v>89</v>
      </c>
      <c r="BM185" s="160" t="s">
        <v>461</v>
      </c>
    </row>
    <row r="186" spans="2:65" s="15" customFormat="1" ht="22.5" customHeight="1">
      <c r="B186" s="119"/>
      <c r="C186" s="120" t="s">
        <v>462</v>
      </c>
      <c r="D186" s="120" t="s">
        <v>77</v>
      </c>
      <c r="E186" s="121" t="s">
        <v>463</v>
      </c>
      <c r="F186" s="122" t="s">
        <v>464</v>
      </c>
      <c r="G186" s="123" t="s">
        <v>85</v>
      </c>
      <c r="H186" s="124">
        <v>26</v>
      </c>
      <c r="I186" s="125">
        <v>0</v>
      </c>
      <c r="J186" s="125">
        <f>ROUND(I186*H186,2)</f>
        <v>0</v>
      </c>
      <c r="K186" s="122"/>
      <c r="L186" s="16"/>
      <c r="M186" s="174"/>
      <c r="N186" s="175" t="s">
        <v>24</v>
      </c>
      <c r="O186" s="176"/>
      <c r="P186" s="176"/>
      <c r="Q186" s="176"/>
      <c r="R186" s="176"/>
      <c r="S186" s="176"/>
      <c r="T186" s="177"/>
      <c r="AR186" s="160" t="s">
        <v>89</v>
      </c>
      <c r="AT186" s="160" t="s">
        <v>77</v>
      </c>
      <c r="AU186" s="160" t="s">
        <v>82</v>
      </c>
      <c r="AY186" s="160" t="s">
        <v>273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60" t="s">
        <v>76</v>
      </c>
      <c r="BK186" s="178">
        <f>ROUND(I186*H186,2)</f>
        <v>0</v>
      </c>
      <c r="BL186" s="160" t="s">
        <v>89</v>
      </c>
      <c r="BM186" s="160" t="s">
        <v>465</v>
      </c>
    </row>
    <row r="187" spans="2:65" s="15" customFormat="1" ht="22.5" customHeight="1">
      <c r="B187" s="119"/>
      <c r="C187" s="120" t="s">
        <v>466</v>
      </c>
      <c r="D187" s="120" t="s">
        <v>77</v>
      </c>
      <c r="E187" s="121" t="s">
        <v>467</v>
      </c>
      <c r="F187" s="122" t="s">
        <v>468</v>
      </c>
      <c r="G187" s="123" t="s">
        <v>85</v>
      </c>
      <c r="H187" s="124">
        <v>8</v>
      </c>
      <c r="I187" s="125">
        <v>0</v>
      </c>
      <c r="J187" s="125">
        <f>ROUND(I187*H187,2)</f>
        <v>0</v>
      </c>
      <c r="K187" s="122"/>
      <c r="L187" s="16"/>
      <c r="M187" s="174"/>
      <c r="N187" s="175" t="s">
        <v>24</v>
      </c>
      <c r="O187" s="176"/>
      <c r="P187" s="176"/>
      <c r="Q187" s="176"/>
      <c r="R187" s="176"/>
      <c r="S187" s="176"/>
      <c r="T187" s="177"/>
      <c r="AR187" s="160" t="s">
        <v>89</v>
      </c>
      <c r="AT187" s="160" t="s">
        <v>77</v>
      </c>
      <c r="AU187" s="160" t="s">
        <v>82</v>
      </c>
      <c r="AY187" s="160" t="s">
        <v>273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60" t="s">
        <v>76</v>
      </c>
      <c r="BK187" s="178">
        <f>ROUND(I187*H187,2)</f>
        <v>0</v>
      </c>
      <c r="BL187" s="160" t="s">
        <v>89</v>
      </c>
      <c r="BM187" s="160" t="s">
        <v>469</v>
      </c>
    </row>
    <row r="188" spans="2:47" s="15" customFormat="1" ht="27" customHeight="1">
      <c r="B188" s="17"/>
      <c r="D188" s="126" t="s">
        <v>81</v>
      </c>
      <c r="F188" s="127" t="s">
        <v>470</v>
      </c>
      <c r="L188" s="16"/>
      <c r="M188" s="179"/>
      <c r="N188" s="17"/>
      <c r="O188" s="17"/>
      <c r="P188" s="17"/>
      <c r="Q188" s="17"/>
      <c r="R188" s="17"/>
      <c r="S188" s="17"/>
      <c r="T188" s="180"/>
      <c r="AT188" s="160" t="s">
        <v>81</v>
      </c>
      <c r="AU188" s="160" t="s">
        <v>82</v>
      </c>
    </row>
    <row r="189" spans="2:65" s="15" customFormat="1" ht="22.5" customHeight="1">
      <c r="B189" s="119"/>
      <c r="C189" s="120" t="s">
        <v>471</v>
      </c>
      <c r="D189" s="120" t="s">
        <v>77</v>
      </c>
      <c r="E189" s="121" t="s">
        <v>472</v>
      </c>
      <c r="F189" s="122" t="s">
        <v>473</v>
      </c>
      <c r="G189" s="123" t="s">
        <v>85</v>
      </c>
      <c r="H189" s="124">
        <f>H191</f>
        <v>158</v>
      </c>
      <c r="I189" s="125">
        <v>0</v>
      </c>
      <c r="J189" s="125">
        <f>ROUND(I189*H189,2)</f>
        <v>0</v>
      </c>
      <c r="K189" s="122"/>
      <c r="L189" s="16"/>
      <c r="M189" s="174"/>
      <c r="N189" s="175" t="s">
        <v>24</v>
      </c>
      <c r="O189" s="176"/>
      <c r="P189" s="176"/>
      <c r="Q189" s="176"/>
      <c r="R189" s="176"/>
      <c r="S189" s="176"/>
      <c r="T189" s="177"/>
      <c r="AR189" s="160" t="s">
        <v>89</v>
      </c>
      <c r="AT189" s="160" t="s">
        <v>77</v>
      </c>
      <c r="AU189" s="160" t="s">
        <v>82</v>
      </c>
      <c r="AY189" s="160" t="s">
        <v>273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60" t="s">
        <v>76</v>
      </c>
      <c r="BK189" s="178">
        <f>ROUND(I189*H189,2)</f>
        <v>0</v>
      </c>
      <c r="BL189" s="160" t="s">
        <v>89</v>
      </c>
      <c r="BM189" s="160" t="s">
        <v>474</v>
      </c>
    </row>
    <row r="190" spans="2:47" s="15" customFormat="1" ht="13.5" customHeight="1">
      <c r="B190" s="17"/>
      <c r="D190" s="128" t="s">
        <v>81</v>
      </c>
      <c r="F190" s="129" t="s">
        <v>475</v>
      </c>
      <c r="L190" s="16"/>
      <c r="M190" s="179"/>
      <c r="N190" s="17"/>
      <c r="O190" s="17"/>
      <c r="P190" s="17"/>
      <c r="Q190" s="17"/>
      <c r="R190" s="17"/>
      <c r="S190" s="17"/>
      <c r="T190" s="180"/>
      <c r="AT190" s="160" t="s">
        <v>81</v>
      </c>
      <c r="AU190" s="160" t="s">
        <v>82</v>
      </c>
    </row>
    <row r="191" spans="2:51" s="181" customFormat="1" ht="13.5" customHeight="1">
      <c r="B191" s="182"/>
      <c r="D191" s="126" t="s">
        <v>204</v>
      </c>
      <c r="E191" s="183"/>
      <c r="F191" s="184" t="s">
        <v>476</v>
      </c>
      <c r="H191" s="185">
        <f>(77*2+4)</f>
        <v>158</v>
      </c>
      <c r="L191" s="186"/>
      <c r="M191" s="187"/>
      <c r="N191" s="182"/>
      <c r="O191" s="182"/>
      <c r="P191" s="182"/>
      <c r="Q191" s="182"/>
      <c r="R191" s="182"/>
      <c r="S191" s="182"/>
      <c r="T191" s="188"/>
      <c r="AT191" s="189" t="s">
        <v>204</v>
      </c>
      <c r="AU191" s="189" t="s">
        <v>82</v>
      </c>
      <c r="AV191" s="181" t="s">
        <v>82</v>
      </c>
      <c r="AW191" s="181" t="s">
        <v>281</v>
      </c>
      <c r="AX191" s="181" t="s">
        <v>76</v>
      </c>
      <c r="AY191" s="189" t="s">
        <v>273</v>
      </c>
    </row>
    <row r="192" spans="2:65" s="15" customFormat="1" ht="22.5" customHeight="1">
      <c r="B192" s="119"/>
      <c r="C192" s="120" t="s">
        <v>477</v>
      </c>
      <c r="D192" s="120" t="s">
        <v>77</v>
      </c>
      <c r="E192" s="121" t="s">
        <v>478</v>
      </c>
      <c r="F192" s="122" t="s">
        <v>479</v>
      </c>
      <c r="G192" s="123" t="s">
        <v>203</v>
      </c>
      <c r="H192" s="124">
        <f>H194</f>
        <v>0.4230000000000001</v>
      </c>
      <c r="I192" s="125">
        <v>0</v>
      </c>
      <c r="J192" s="125">
        <f>ROUND(I192*H192,2)</f>
        <v>0</v>
      </c>
      <c r="K192" s="122"/>
      <c r="L192" s="16"/>
      <c r="M192" s="174"/>
      <c r="N192" s="175" t="s">
        <v>24</v>
      </c>
      <c r="O192" s="176"/>
      <c r="P192" s="176"/>
      <c r="Q192" s="176"/>
      <c r="R192" s="176"/>
      <c r="S192" s="176"/>
      <c r="T192" s="177"/>
      <c r="AR192" s="160" t="s">
        <v>89</v>
      </c>
      <c r="AT192" s="160" t="s">
        <v>77</v>
      </c>
      <c r="AU192" s="160" t="s">
        <v>82</v>
      </c>
      <c r="AY192" s="160" t="s">
        <v>273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60" t="s">
        <v>76</v>
      </c>
      <c r="BK192" s="178">
        <f>ROUND(I192*H192,2)</f>
        <v>0</v>
      </c>
      <c r="BL192" s="160" t="s">
        <v>89</v>
      </c>
      <c r="BM192" s="160" t="s">
        <v>480</v>
      </c>
    </row>
    <row r="193" spans="2:47" s="15" customFormat="1" ht="13.5" customHeight="1">
      <c r="B193" s="17"/>
      <c r="D193" s="126" t="s">
        <v>81</v>
      </c>
      <c r="F193" s="127" t="s">
        <v>481</v>
      </c>
      <c r="L193" s="16"/>
      <c r="M193" s="179"/>
      <c r="N193" s="17"/>
      <c r="O193" s="17"/>
      <c r="P193" s="17"/>
      <c r="Q193" s="17"/>
      <c r="R193" s="17"/>
      <c r="S193" s="17"/>
      <c r="T193" s="180"/>
      <c r="AT193" s="160" t="s">
        <v>81</v>
      </c>
      <c r="AU193" s="160" t="s">
        <v>82</v>
      </c>
    </row>
    <row r="194" spans="2:51" s="181" customFormat="1" ht="13.5" customHeight="1">
      <c r="B194" s="182"/>
      <c r="D194" s="126" t="s">
        <v>204</v>
      </c>
      <c r="E194" s="183"/>
      <c r="F194" s="184" t="s">
        <v>482</v>
      </c>
      <c r="H194" s="185">
        <f>(9*0.35*0.1+0.3*0.3*0.6*2)</f>
        <v>0.4230000000000001</v>
      </c>
      <c r="L194" s="186"/>
      <c r="M194" s="187"/>
      <c r="N194" s="182"/>
      <c r="O194" s="182"/>
      <c r="P194" s="182"/>
      <c r="Q194" s="182"/>
      <c r="R194" s="182"/>
      <c r="S194" s="182"/>
      <c r="T194" s="188"/>
      <c r="AT194" s="189" t="s">
        <v>204</v>
      </c>
      <c r="AU194" s="189" t="s">
        <v>82</v>
      </c>
      <c r="AV194" s="181" t="s">
        <v>82</v>
      </c>
      <c r="AW194" s="181" t="s">
        <v>281</v>
      </c>
      <c r="AX194" s="181" t="s">
        <v>76</v>
      </c>
      <c r="AY194" s="189" t="s">
        <v>273</v>
      </c>
    </row>
    <row r="195" spans="2:63" s="113" customFormat="1" ht="36.75" customHeight="1">
      <c r="B195" s="114"/>
      <c r="D195" s="139" t="s">
        <v>73</v>
      </c>
      <c r="E195" s="140" t="s">
        <v>237</v>
      </c>
      <c r="F195" s="140" t="s">
        <v>238</v>
      </c>
      <c r="J195" s="141">
        <f>BK195</f>
        <v>0</v>
      </c>
      <c r="L195" s="118"/>
      <c r="M195" s="169"/>
      <c r="N195" s="114"/>
      <c r="O195" s="114"/>
      <c r="P195" s="170"/>
      <c r="Q195" s="114"/>
      <c r="R195" s="170"/>
      <c r="S195" s="114"/>
      <c r="T195" s="171"/>
      <c r="AR195" s="139" t="s">
        <v>92</v>
      </c>
      <c r="AT195" s="172" t="s">
        <v>73</v>
      </c>
      <c r="AU195" s="172" t="s">
        <v>272</v>
      </c>
      <c r="AY195" s="139" t="s">
        <v>273</v>
      </c>
      <c r="BK195" s="173">
        <f>BK196</f>
        <v>0</v>
      </c>
    </row>
    <row r="196" spans="2:63" s="113" customFormat="1" ht="19.5" customHeight="1">
      <c r="B196" s="114"/>
      <c r="D196" s="115" t="s">
        <v>73</v>
      </c>
      <c r="E196" s="142" t="s">
        <v>483</v>
      </c>
      <c r="F196" s="142" t="s">
        <v>484</v>
      </c>
      <c r="J196" s="143">
        <f>BK196</f>
        <v>0</v>
      </c>
      <c r="L196" s="118"/>
      <c r="M196" s="169"/>
      <c r="N196" s="114"/>
      <c r="O196" s="114"/>
      <c r="P196" s="170"/>
      <c r="Q196" s="114"/>
      <c r="R196" s="170"/>
      <c r="S196" s="114"/>
      <c r="T196" s="171"/>
      <c r="AR196" s="139" t="s">
        <v>92</v>
      </c>
      <c r="AT196" s="172" t="s">
        <v>73</v>
      </c>
      <c r="AU196" s="172" t="s">
        <v>76</v>
      </c>
      <c r="AY196" s="139" t="s">
        <v>273</v>
      </c>
      <c r="BK196" s="173">
        <f>SUM(BK197:BK207)</f>
        <v>0</v>
      </c>
    </row>
    <row r="197" spans="2:65" s="15" customFormat="1" ht="22.5" customHeight="1">
      <c r="B197" s="119"/>
      <c r="C197" s="120" t="s">
        <v>485</v>
      </c>
      <c r="D197" s="120" t="s">
        <v>77</v>
      </c>
      <c r="E197" s="121" t="s">
        <v>486</v>
      </c>
      <c r="F197" s="122" t="s">
        <v>487</v>
      </c>
      <c r="G197" s="123" t="s">
        <v>243</v>
      </c>
      <c r="H197" s="124">
        <v>1</v>
      </c>
      <c r="I197" s="125">
        <v>0</v>
      </c>
      <c r="J197" s="125">
        <f>ROUND(I197*H197,2)</f>
        <v>0</v>
      </c>
      <c r="K197" s="122"/>
      <c r="L197" s="16"/>
      <c r="M197" s="174"/>
      <c r="N197" s="175" t="s">
        <v>24</v>
      </c>
      <c r="O197" s="176"/>
      <c r="P197" s="176"/>
      <c r="Q197" s="176"/>
      <c r="R197" s="176"/>
      <c r="S197" s="176"/>
      <c r="T197" s="177"/>
      <c r="AR197" s="160" t="s">
        <v>488</v>
      </c>
      <c r="AT197" s="160" t="s">
        <v>77</v>
      </c>
      <c r="AU197" s="160" t="s">
        <v>82</v>
      </c>
      <c r="AY197" s="160" t="s">
        <v>273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60" t="s">
        <v>76</v>
      </c>
      <c r="BK197" s="178">
        <f>ROUND(I197*H197,2)</f>
        <v>0</v>
      </c>
      <c r="BL197" s="160" t="s">
        <v>488</v>
      </c>
      <c r="BM197" s="160" t="s">
        <v>489</v>
      </c>
    </row>
    <row r="198" spans="2:47" s="15" customFormat="1" ht="13.5" customHeight="1">
      <c r="B198" s="17"/>
      <c r="D198" s="126" t="s">
        <v>81</v>
      </c>
      <c r="F198" s="127" t="s">
        <v>490</v>
      </c>
      <c r="L198" s="16"/>
      <c r="M198" s="179"/>
      <c r="N198" s="17"/>
      <c r="O198" s="17"/>
      <c r="P198" s="17"/>
      <c r="Q198" s="17"/>
      <c r="R198" s="17"/>
      <c r="S198" s="17"/>
      <c r="T198" s="180"/>
      <c r="AT198" s="160" t="s">
        <v>81</v>
      </c>
      <c r="AU198" s="160" t="s">
        <v>82</v>
      </c>
    </row>
    <row r="199" spans="2:65" s="15" customFormat="1" ht="22.5" customHeight="1">
      <c r="B199" s="119"/>
      <c r="C199" s="120" t="s">
        <v>491</v>
      </c>
      <c r="D199" s="120" t="s">
        <v>77</v>
      </c>
      <c r="E199" s="121" t="s">
        <v>492</v>
      </c>
      <c r="F199" s="122" t="s">
        <v>493</v>
      </c>
      <c r="G199" s="123" t="s">
        <v>243</v>
      </c>
      <c r="H199" s="124">
        <v>1</v>
      </c>
      <c r="I199" s="125">
        <v>0</v>
      </c>
      <c r="J199" s="125">
        <f>ROUND(I199*H199,2)</f>
        <v>0</v>
      </c>
      <c r="K199" s="122"/>
      <c r="L199" s="16"/>
      <c r="M199" s="174"/>
      <c r="N199" s="175" t="s">
        <v>24</v>
      </c>
      <c r="O199" s="176"/>
      <c r="P199" s="176"/>
      <c r="Q199" s="176"/>
      <c r="R199" s="176"/>
      <c r="S199" s="176"/>
      <c r="T199" s="177"/>
      <c r="AR199" s="160" t="s">
        <v>488</v>
      </c>
      <c r="AT199" s="160" t="s">
        <v>77</v>
      </c>
      <c r="AU199" s="160" t="s">
        <v>82</v>
      </c>
      <c r="AY199" s="160" t="s">
        <v>273</v>
      </c>
      <c r="BE199" s="178">
        <f>IF(N199="základní",J199,0)</f>
        <v>0</v>
      </c>
      <c r="BF199" s="178">
        <f>IF(N199="snížená",J199,0)</f>
        <v>0</v>
      </c>
      <c r="BG199" s="178">
        <f>IF(N199="zákl. přenesená",J199,0)</f>
        <v>0</v>
      </c>
      <c r="BH199" s="178">
        <f>IF(N199="sníž. přenesená",J199,0)</f>
        <v>0</v>
      </c>
      <c r="BI199" s="178">
        <f>IF(N199="nulová",J199,0)</f>
        <v>0</v>
      </c>
      <c r="BJ199" s="160" t="s">
        <v>76</v>
      </c>
      <c r="BK199" s="178">
        <f>ROUND(I199*H199,2)</f>
        <v>0</v>
      </c>
      <c r="BL199" s="160" t="s">
        <v>488</v>
      </c>
      <c r="BM199" s="160" t="s">
        <v>494</v>
      </c>
    </row>
    <row r="200" spans="2:47" s="15" customFormat="1" ht="13.5" customHeight="1">
      <c r="B200" s="17"/>
      <c r="D200" s="126" t="s">
        <v>81</v>
      </c>
      <c r="F200" s="127" t="s">
        <v>490</v>
      </c>
      <c r="L200" s="16"/>
      <c r="M200" s="179"/>
      <c r="N200" s="17"/>
      <c r="O200" s="17"/>
      <c r="P200" s="17"/>
      <c r="Q200" s="17"/>
      <c r="R200" s="17"/>
      <c r="S200" s="17"/>
      <c r="T200" s="180"/>
      <c r="AT200" s="160" t="s">
        <v>81</v>
      </c>
      <c r="AU200" s="160" t="s">
        <v>82</v>
      </c>
    </row>
    <row r="201" spans="2:65" s="15" customFormat="1" ht="22.5" customHeight="1">
      <c r="B201" s="119"/>
      <c r="C201" s="120" t="s">
        <v>495</v>
      </c>
      <c r="D201" s="120" t="s">
        <v>77</v>
      </c>
      <c r="E201" s="121" t="s">
        <v>496</v>
      </c>
      <c r="F201" s="122" t="s">
        <v>497</v>
      </c>
      <c r="G201" s="123" t="s">
        <v>85</v>
      </c>
      <c r="H201" s="124">
        <v>254</v>
      </c>
      <c r="I201" s="125">
        <v>0</v>
      </c>
      <c r="J201" s="125">
        <f>ROUND(I201*H201,2)</f>
        <v>0</v>
      </c>
      <c r="K201" s="122"/>
      <c r="L201" s="16"/>
      <c r="M201" s="174"/>
      <c r="N201" s="175" t="s">
        <v>24</v>
      </c>
      <c r="O201" s="176"/>
      <c r="P201" s="176"/>
      <c r="Q201" s="176"/>
      <c r="R201" s="176"/>
      <c r="S201" s="176"/>
      <c r="T201" s="177"/>
      <c r="AR201" s="160" t="s">
        <v>488</v>
      </c>
      <c r="AT201" s="160" t="s">
        <v>77</v>
      </c>
      <c r="AU201" s="160" t="s">
        <v>82</v>
      </c>
      <c r="AY201" s="160" t="s">
        <v>273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60" t="s">
        <v>76</v>
      </c>
      <c r="BK201" s="178">
        <f>ROUND(I201*H201,2)</f>
        <v>0</v>
      </c>
      <c r="BL201" s="160" t="s">
        <v>488</v>
      </c>
      <c r="BM201" s="160" t="s">
        <v>498</v>
      </c>
    </row>
    <row r="202" spans="2:47" s="15" customFormat="1" ht="13.5" customHeight="1">
      <c r="B202" s="17"/>
      <c r="D202" s="126" t="s">
        <v>81</v>
      </c>
      <c r="F202" s="127" t="s">
        <v>490</v>
      </c>
      <c r="L202" s="16"/>
      <c r="M202" s="179"/>
      <c r="N202" s="17"/>
      <c r="O202" s="17"/>
      <c r="P202" s="17"/>
      <c r="Q202" s="17"/>
      <c r="R202" s="17"/>
      <c r="S202" s="17"/>
      <c r="T202" s="180"/>
      <c r="AT202" s="160" t="s">
        <v>81</v>
      </c>
      <c r="AU202" s="160" t="s">
        <v>82</v>
      </c>
    </row>
    <row r="203" spans="2:65" s="15" customFormat="1" ht="22.5" customHeight="1">
      <c r="B203" s="119"/>
      <c r="C203" s="120" t="s">
        <v>499</v>
      </c>
      <c r="D203" s="120" t="s">
        <v>77</v>
      </c>
      <c r="E203" s="121" t="s">
        <v>500</v>
      </c>
      <c r="F203" s="122" t="s">
        <v>501</v>
      </c>
      <c r="G203" s="123" t="s">
        <v>243</v>
      </c>
      <c r="H203" s="124">
        <v>1</v>
      </c>
      <c r="I203" s="125">
        <v>0</v>
      </c>
      <c r="J203" s="125">
        <f>ROUND(I203*H203,2)</f>
        <v>0</v>
      </c>
      <c r="K203" s="122"/>
      <c r="L203" s="16"/>
      <c r="M203" s="174"/>
      <c r="N203" s="175" t="s">
        <v>24</v>
      </c>
      <c r="O203" s="176"/>
      <c r="P203" s="176"/>
      <c r="Q203" s="176"/>
      <c r="R203" s="176"/>
      <c r="S203" s="176"/>
      <c r="T203" s="177"/>
      <c r="AR203" s="160" t="s">
        <v>488</v>
      </c>
      <c r="AT203" s="160" t="s">
        <v>77</v>
      </c>
      <c r="AU203" s="160" t="s">
        <v>82</v>
      </c>
      <c r="AY203" s="160" t="s">
        <v>273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60" t="s">
        <v>76</v>
      </c>
      <c r="BK203" s="178">
        <f>ROUND(I203*H203,2)</f>
        <v>0</v>
      </c>
      <c r="BL203" s="160" t="s">
        <v>488</v>
      </c>
      <c r="BM203" s="160" t="s">
        <v>502</v>
      </c>
    </row>
    <row r="204" spans="2:47" s="15" customFormat="1" ht="13.5" customHeight="1">
      <c r="B204" s="17"/>
      <c r="D204" s="126" t="s">
        <v>81</v>
      </c>
      <c r="F204" s="127" t="s">
        <v>503</v>
      </c>
      <c r="L204" s="16"/>
      <c r="M204" s="179"/>
      <c r="N204" s="17"/>
      <c r="O204" s="17"/>
      <c r="P204" s="17"/>
      <c r="Q204" s="17"/>
      <c r="R204" s="17"/>
      <c r="S204" s="17"/>
      <c r="T204" s="180"/>
      <c r="AT204" s="160" t="s">
        <v>81</v>
      </c>
      <c r="AU204" s="160" t="s">
        <v>82</v>
      </c>
    </row>
    <row r="205" spans="2:65" s="15" customFormat="1" ht="22.5" customHeight="1">
      <c r="B205" s="119"/>
      <c r="C205" s="120" t="s">
        <v>504</v>
      </c>
      <c r="D205" s="120" t="s">
        <v>77</v>
      </c>
      <c r="E205" s="121" t="s">
        <v>505</v>
      </c>
      <c r="F205" s="122" t="s">
        <v>506</v>
      </c>
      <c r="G205" s="123" t="s">
        <v>85</v>
      </c>
      <c r="H205" s="124">
        <v>351</v>
      </c>
      <c r="I205" s="125">
        <v>0</v>
      </c>
      <c r="J205" s="125">
        <f>ROUND(I205*H205,2)</f>
        <v>0</v>
      </c>
      <c r="K205" s="122"/>
      <c r="L205" s="16"/>
      <c r="M205" s="174"/>
      <c r="N205" s="175" t="s">
        <v>24</v>
      </c>
      <c r="O205" s="176"/>
      <c r="P205" s="176"/>
      <c r="Q205" s="176"/>
      <c r="R205" s="176"/>
      <c r="S205" s="176"/>
      <c r="T205" s="177"/>
      <c r="AR205" s="160" t="s">
        <v>488</v>
      </c>
      <c r="AT205" s="160" t="s">
        <v>77</v>
      </c>
      <c r="AU205" s="160" t="s">
        <v>82</v>
      </c>
      <c r="AY205" s="160" t="s">
        <v>273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60" t="s">
        <v>76</v>
      </c>
      <c r="BK205" s="178">
        <f>ROUND(I205*H205,2)</f>
        <v>0</v>
      </c>
      <c r="BL205" s="160" t="s">
        <v>488</v>
      </c>
      <c r="BM205" s="160" t="s">
        <v>507</v>
      </c>
    </row>
    <row r="206" spans="2:47" s="15" customFormat="1" ht="13.5" customHeight="1">
      <c r="B206" s="17"/>
      <c r="D206" s="128" t="s">
        <v>81</v>
      </c>
      <c r="F206" s="129" t="s">
        <v>503</v>
      </c>
      <c r="L206" s="16"/>
      <c r="M206" s="231"/>
      <c r="N206" s="232"/>
      <c r="O206" s="232"/>
      <c r="P206" s="232"/>
      <c r="Q206" s="232"/>
      <c r="R206" s="232"/>
      <c r="S206" s="232"/>
      <c r="T206" s="233"/>
      <c r="AT206" s="160" t="s">
        <v>81</v>
      </c>
      <c r="AU206" s="160" t="s">
        <v>82</v>
      </c>
    </row>
    <row r="207" spans="2:65" s="15" customFormat="1" ht="22.5" customHeight="1">
      <c r="B207" s="119"/>
      <c r="C207" s="120"/>
      <c r="D207" s="120"/>
      <c r="E207" s="121"/>
      <c r="F207" s="122"/>
      <c r="G207" s="123"/>
      <c r="H207" s="124"/>
      <c r="I207" s="125"/>
      <c r="J207" s="125"/>
      <c r="K207" s="122"/>
      <c r="L207" s="16"/>
      <c r="M207" s="174"/>
      <c r="N207" s="175"/>
      <c r="O207" s="176"/>
      <c r="P207" s="176"/>
      <c r="Q207" s="176"/>
      <c r="R207" s="176"/>
      <c r="S207" s="176"/>
      <c r="T207" s="177"/>
      <c r="AR207" s="160"/>
      <c r="AT207" s="160"/>
      <c r="AU207" s="160"/>
      <c r="AY207" s="160"/>
      <c r="BE207" s="178"/>
      <c r="BF207" s="178"/>
      <c r="BG207" s="178"/>
      <c r="BH207" s="178"/>
      <c r="BI207" s="178"/>
      <c r="BJ207" s="160"/>
      <c r="BK207" s="178"/>
      <c r="BL207" s="160"/>
      <c r="BM207" s="160"/>
    </row>
    <row r="208" spans="3:5" ht="13.5" customHeight="1">
      <c r="C208" s="1" t="s">
        <v>508</v>
      </c>
      <c r="E208" s="1" t="s">
        <v>509</v>
      </c>
    </row>
    <row r="209" ht="13.5" customHeight="1">
      <c r="E209" s="1" t="s">
        <v>510</v>
      </c>
    </row>
    <row r="210" ht="13.5" customHeight="1"/>
    <row r="211" ht="13.5" customHeight="1"/>
    <row r="212" ht="13.5" customHeight="1"/>
    <row r="222" ht="6.75" customHeight="1">
      <c r="AT222" s="234"/>
    </row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Korger</dc:creator>
  <cp:keywords/>
  <dc:description/>
  <cp:lastModifiedBy>Pavel Korger</cp:lastModifiedBy>
  <dcterms:created xsi:type="dcterms:W3CDTF">2020-01-29T11:29:23Z</dcterms:created>
  <dcterms:modified xsi:type="dcterms:W3CDTF">2020-02-13T11:58:35Z</dcterms:modified>
  <cp:category/>
  <cp:version/>
  <cp:contentType/>
  <cp:contentStatus/>
</cp:coreProperties>
</file>